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D:\Baron Ye\M354\SMT\GNSS\"/>
    </mc:Choice>
  </mc:AlternateContent>
  <xr:revisionPtr revIDLastSave="0" documentId="13_ncr:1_{817C0E7B-692C-441D-B8E6-794E54664CA7}" xr6:coauthVersionLast="36" xr6:coauthVersionMax="36" xr10:uidLastSave="{00000000-0000-0000-0000-000000000000}"/>
  <bookViews>
    <workbookView xWindow="0" yWindow="0" windowWidth="19200" windowHeight="6470" xr2:uid="{00000000-000D-0000-FFFF-FFFF00000000}"/>
  </bookViews>
  <sheets>
    <sheet name="M354-04 GNSS-1  RFQ_ (A面)" sheetId="32" r:id="rId1"/>
    <sheet name="M354-04 GNSS-1 RFQ（ICT）" sheetId="45" r:id="rId2"/>
    <sheet name="M354-04 GNSS-1  RFQ AXI" sheetId="34" r:id="rId3"/>
    <sheet name="M354-04 GNSS-1 RFQ（Depanel)" sheetId="35" r:id="rId4"/>
  </sheets>
  <definedNames>
    <definedName name="Exchange" localSheetId="2">#REF!</definedName>
    <definedName name="Exchange" localSheetId="0">#REF!</definedName>
    <definedName name="Exchange" localSheetId="3">#REF!</definedName>
    <definedName name="Exchange" localSheetId="1">#REF!</definedName>
    <definedName name="Exchange">#REF!</definedName>
    <definedName name="ExchangeRate" localSheetId="2">#REF!</definedName>
    <definedName name="ExchangeRate" localSheetId="0">#REF!</definedName>
    <definedName name="ExchangeRate" localSheetId="3">#REF!</definedName>
    <definedName name="ExchangeRate" localSheetId="1">#REF!</definedName>
    <definedName name="ExchangeRate">#REF!</definedName>
    <definedName name="_xlnm.Print_Area" localSheetId="2">'M354-04 GNSS-1  RFQ AXI'!$A$6:$N$9</definedName>
    <definedName name="_xlnm.Print_Area" localSheetId="0">'M354-04 GNSS-1  RFQ_ (A面)'!$A$6:$N$15</definedName>
    <definedName name="_xlnm.Print_Area" localSheetId="3">'M354-04 GNSS-1 RFQ（Depanel)'!$A$6:$N$9</definedName>
    <definedName name="_xlnm.Print_Area" localSheetId="1">'M354-04 GNSS-1 RFQ（ICT）'!$A$6:$N$9</definedName>
  </definedNames>
  <calcPr calcId="191029"/>
  <customWorkbookViews>
    <customWorkbookView name="cindy.cai - Personal View" guid="{3B7CEE07-2823-4FEF-9ABC-E5852E2435DC}" mergeInterval="0" personalView="1" maximized="1" xWindow="1" yWindow="1" windowWidth="1276" windowHeight="803" activeSheetId="5"/>
    <customWorkbookView name="winston.zhang - Personal View" guid="{F8B8D38D-0D56-4AEE-ADF3-CC3A88125C57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E9" i="45" l="1"/>
  <c r="E9" i="32"/>
  <c r="P9" i="45" l="1"/>
  <c r="O9" i="45"/>
  <c r="P10" i="45" s="1"/>
  <c r="G9" i="45"/>
  <c r="H9" i="45" s="1"/>
  <c r="D9" i="45"/>
  <c r="C9" i="45"/>
  <c r="M8" i="45"/>
  <c r="N8" i="45" s="1"/>
  <c r="L8" i="45"/>
  <c r="L9" i="45" s="1"/>
  <c r="H8" i="45"/>
  <c r="E8" i="45"/>
  <c r="F8" i="45" s="1"/>
  <c r="F9" i="45" s="1"/>
  <c r="S7" i="45"/>
  <c r="N10" i="45" l="1"/>
  <c r="N9" i="45"/>
  <c r="E13" i="32" l="1"/>
  <c r="L8" i="35" l="1"/>
  <c r="E8" i="35"/>
  <c r="E9" i="35" s="1"/>
  <c r="N8" i="35"/>
  <c r="N9" i="35" s="1"/>
  <c r="M8" i="35"/>
  <c r="M8" i="34"/>
  <c r="F9" i="32"/>
  <c r="N16" i="32" s="1"/>
  <c r="E8" i="32"/>
  <c r="F8" i="32" s="1"/>
  <c r="E10" i="32"/>
  <c r="F10" i="32" s="1"/>
  <c r="E11" i="32"/>
  <c r="F11" i="32" s="1"/>
  <c r="E12" i="32"/>
  <c r="F12" i="32" s="1"/>
  <c r="P9" i="35"/>
  <c r="O9" i="35"/>
  <c r="G9" i="35"/>
  <c r="H9" i="35"/>
  <c r="D9" i="35"/>
  <c r="C9" i="35"/>
  <c r="H8" i="35"/>
  <c r="S7" i="35"/>
  <c r="P10" i="35"/>
  <c r="L9" i="35"/>
  <c r="N8" i="34"/>
  <c r="E8" i="34"/>
  <c r="F8" i="34" s="1"/>
  <c r="P9" i="34"/>
  <c r="O9" i="34"/>
  <c r="P10" i="34"/>
  <c r="N9" i="34"/>
  <c r="L9" i="34"/>
  <c r="G9" i="34"/>
  <c r="H9" i="34"/>
  <c r="D9" i="34"/>
  <c r="C9" i="34"/>
  <c r="H8" i="34"/>
  <c r="S7" i="34"/>
  <c r="L14" i="32"/>
  <c r="H14" i="32"/>
  <c r="E14" i="32"/>
  <c r="F14" i="32" s="1"/>
  <c r="D15" i="32"/>
  <c r="P15" i="32"/>
  <c r="O15" i="32"/>
  <c r="N15" i="32"/>
  <c r="G15" i="32"/>
  <c r="H15" i="32"/>
  <c r="C15" i="32"/>
  <c r="L13" i="32"/>
  <c r="H13" i="32"/>
  <c r="L12" i="32"/>
  <c r="H12" i="32"/>
  <c r="L11" i="32"/>
  <c r="H11" i="32"/>
  <c r="L10" i="32"/>
  <c r="H10" i="32"/>
  <c r="L8" i="32"/>
  <c r="H8" i="32"/>
  <c r="L9" i="32"/>
  <c r="H9" i="32"/>
  <c r="P16" i="32"/>
  <c r="F13" i="32"/>
  <c r="E9" i="34" l="1"/>
  <c r="E15" i="32"/>
  <c r="F15" i="32"/>
  <c r="F8" i="35"/>
  <c r="L15" i="32"/>
  <c r="F9" i="34"/>
  <c r="N10" i="34"/>
  <c r="N10" i="35" l="1"/>
  <c r="F9" i="35"/>
</calcChain>
</file>

<file path=xl/sharedStrings.xml><?xml version="1.0" encoding="utf-8"?>
<sst xmlns="http://schemas.openxmlformats.org/spreadsheetml/2006/main" count="208" uniqueCount="81">
  <si>
    <t>Drawing or Pic:</t>
  </si>
  <si>
    <t>No</t>
  </si>
  <si>
    <t>Manpower</t>
  </si>
  <si>
    <t>Cycle Time and Capacity</t>
  </si>
  <si>
    <t xml:space="preserve">Yield Rate/Scrap Rate </t>
  </si>
  <si>
    <t>Line Fixture and Equipment</t>
  </si>
  <si>
    <t>Fixture</t>
  </si>
  <si>
    <t xml:space="preserve">Equipment </t>
  </si>
  <si>
    <t>Unit Op</t>
  </si>
  <si>
    <t>Capacity
(pcs/shift)</t>
  </si>
  <si>
    <t xml:space="preserve">Scrap rate </t>
  </si>
  <si>
    <t>Yield rate</t>
  </si>
  <si>
    <t>Fixture or Equipment Descrition</t>
  </si>
  <si>
    <t>Q'ty</t>
  </si>
  <si>
    <t>Unit cost</t>
  </si>
  <si>
    <t>Total cost</t>
  </si>
  <si>
    <t>Shanghai Amphenol Request for Quotation(SMT)</t>
    <phoneticPr fontId="0" type="noConversion"/>
  </si>
  <si>
    <t>MP</t>
    <phoneticPr fontId="0" type="noConversion"/>
  </si>
  <si>
    <t>Sample</t>
    <phoneticPr fontId="0" type="noConversion"/>
  </si>
  <si>
    <t>√</t>
    <phoneticPr fontId="0" type="noConversion"/>
  </si>
  <si>
    <t>SMT include:Bom</t>
  </si>
  <si>
    <t>Process Description</t>
    <phoneticPr fontId="0" type="noConversion"/>
  </si>
  <si>
    <t>solder paste</t>
    <phoneticPr fontId="0" type="noConversion"/>
  </si>
  <si>
    <t>Glue</t>
    <phoneticPr fontId="0" type="noConversion"/>
  </si>
  <si>
    <t>Unit (sec/panel)</t>
  </si>
  <si>
    <t>Cycle Time
(sec/pcs)</t>
  </si>
  <si>
    <t>Total cost/shift</t>
    <phoneticPr fontId="0" type="noConversion"/>
  </si>
  <si>
    <t>Total cost/pcs</t>
    <phoneticPr fontId="0" type="noConversion"/>
  </si>
  <si>
    <t>Laser machine</t>
  </si>
  <si>
    <t>PCB setup to magazine-B</t>
  </si>
  <si>
    <t>SMT carrier</t>
  </si>
  <si>
    <t>PRINTING SOLDER PASTE-B</t>
  </si>
  <si>
    <t>Printer machine/stencil</t>
    <phoneticPr fontId="0" type="noConversion"/>
  </si>
  <si>
    <t>SPI-B</t>
  </si>
  <si>
    <t>SPI</t>
    <phoneticPr fontId="0" type="noConversion"/>
  </si>
  <si>
    <t>AOI-B</t>
  </si>
  <si>
    <t>AOI</t>
    <phoneticPr fontId="0" type="noConversion"/>
  </si>
  <si>
    <t>Sum.</t>
  </si>
  <si>
    <t>Total Cost</t>
    <phoneticPr fontId="0" type="noConversion"/>
  </si>
  <si>
    <t>人工</t>
    <phoneticPr fontId="0" type="noConversion"/>
  </si>
  <si>
    <t>Fixture</t>
    <phoneticPr fontId="0" type="noConversion"/>
  </si>
  <si>
    <t xml:space="preserve">Equipment </t>
    <phoneticPr fontId="0" type="noConversion"/>
  </si>
  <si>
    <t>Other</t>
    <phoneticPr fontId="0" type="noConversion"/>
  </si>
  <si>
    <t>Notes:
1.RFQ cycle time is mass production cycle time based on current design.
2.RFQ is only based on one balanced production line
3.Work time is 10 hours each shift.
4.Cycle time=Balanced time* Manpower.</t>
  </si>
  <si>
    <t xml:space="preserve"> </t>
  </si>
  <si>
    <t>AXI</t>
  </si>
  <si>
    <t>REFOLW(Vacuum)-B</t>
  </si>
  <si>
    <t>Laser marking</t>
  </si>
  <si>
    <t xml:space="preserve">顶配版（PANA+SPI+P&amp;P+Vacuum+AXI+AOI+Traceability) </t>
  </si>
  <si>
    <t>特殊吸嘴</t>
  </si>
  <si>
    <t>销售建议单板工时
(sec/pcs)</t>
  </si>
  <si>
    <t>ICT</t>
    <phoneticPr fontId="17" type="noConversion"/>
  </si>
  <si>
    <t>Depanel</t>
    <phoneticPr fontId="17" type="noConversion"/>
  </si>
  <si>
    <t>Mounter</t>
  </si>
  <si>
    <t>Reflow</t>
  </si>
  <si>
    <t>MP</t>
    <phoneticPr fontId="0" type="noConversion"/>
  </si>
  <si>
    <t>Sample</t>
    <phoneticPr fontId="0" type="noConversion"/>
  </si>
  <si>
    <t>√</t>
    <phoneticPr fontId="0" type="noConversion"/>
  </si>
  <si>
    <t>Process Description</t>
    <phoneticPr fontId="0" type="noConversion"/>
  </si>
  <si>
    <t>solder paste</t>
    <phoneticPr fontId="0" type="noConversion"/>
  </si>
  <si>
    <t>Total cost/shift</t>
    <phoneticPr fontId="0" type="noConversion"/>
  </si>
  <si>
    <t>Total cost/pcs</t>
    <phoneticPr fontId="0" type="noConversion"/>
  </si>
  <si>
    <t>Total Cost</t>
    <phoneticPr fontId="0" type="noConversion"/>
  </si>
  <si>
    <t>Fixture</t>
    <phoneticPr fontId="0" type="noConversion"/>
  </si>
  <si>
    <t xml:space="preserve">Equipment </t>
    <phoneticPr fontId="0" type="noConversion"/>
  </si>
  <si>
    <t>Other</t>
    <phoneticPr fontId="0" type="noConversion"/>
  </si>
  <si>
    <t>ICT- offline</t>
  </si>
  <si>
    <r>
      <t>PICK AND PLACEMENT-B</t>
    </r>
    <r>
      <rPr>
        <sz val="14"/>
        <rFont val="宋体"/>
        <family val="3"/>
        <charset val="134"/>
      </rPr>
      <t/>
    </r>
    <phoneticPr fontId="17" type="noConversion"/>
  </si>
  <si>
    <r>
      <t>Information:
SAA PN.and Rev.:--RFQ_SAA
Customer PN.and Rev.: ----</t>
    </r>
    <r>
      <rPr>
        <strike/>
        <sz val="12"/>
        <rFont val="Arial"/>
        <family val="2"/>
      </rPr>
      <t xml:space="preserve">                                      
</t>
    </r>
    <r>
      <rPr>
        <sz val="12"/>
        <rFont val="Arial"/>
        <family val="2"/>
      </rPr>
      <t>Config.:---</t>
    </r>
  </si>
  <si>
    <r>
      <t>Information:
SAA PN.and Rev.:--  RFQ_SAA
Customer PN.and Rev.: ----</t>
    </r>
    <r>
      <rPr>
        <strike/>
        <sz val="12"/>
        <rFont val="Arial"/>
        <family val="2"/>
      </rPr>
      <t xml:space="preserve">                                      
</t>
    </r>
    <r>
      <rPr>
        <sz val="12"/>
        <rFont val="Arial"/>
        <family val="2"/>
      </rPr>
      <t>Config.:---</t>
    </r>
  </si>
  <si>
    <t>Depanel-auto load/unload</t>
    <phoneticPr fontId="17" type="noConversion"/>
  </si>
  <si>
    <r>
      <t>Information:
SAA PN.and Rev.:-  RFQ_SAA
Customer PN.and Rev.: ----</t>
    </r>
    <r>
      <rPr>
        <strike/>
        <sz val="12"/>
        <rFont val="Arial"/>
        <family val="2"/>
      </rPr>
      <t xml:space="preserve">                                      
</t>
    </r>
    <r>
      <rPr>
        <sz val="12"/>
        <rFont val="Arial"/>
        <family val="2"/>
      </rPr>
      <t>Config.:---</t>
    </r>
  </si>
  <si>
    <t>P&amp;P1</t>
  </si>
  <si>
    <t>P&amp;P2</t>
  </si>
  <si>
    <t>P&amp;P3</t>
  </si>
  <si>
    <t>P&amp;P4</t>
  </si>
  <si>
    <t>bypass</t>
    <phoneticPr fontId="17" type="noConversion"/>
  </si>
  <si>
    <r>
      <t>Material : FR4 ,4 layer
L*W*T: 332*222*1.2mm
DFM
panel pcs</t>
    </r>
    <r>
      <rPr>
        <b/>
        <sz val="12"/>
        <color rgb="FF000000"/>
        <rFont val="微软雅黑"/>
        <family val="2"/>
        <charset val="134"/>
      </rPr>
      <t>：</t>
    </r>
    <r>
      <rPr>
        <b/>
        <sz val="12"/>
        <color rgb="FF000000"/>
        <rFont val="Arial"/>
        <family val="2"/>
      </rPr>
      <t xml:space="preserve">2*3=6
</t>
    </r>
    <phoneticPr fontId="17" type="noConversion"/>
  </si>
  <si>
    <r>
      <t>RFQ Rev:</t>
    </r>
    <r>
      <rPr>
        <u/>
        <sz val="16"/>
        <rFont val="Arial"/>
        <family val="2"/>
      </rPr>
      <t>01</t>
    </r>
    <r>
      <rPr>
        <sz val="16"/>
        <rFont val="Arial"/>
        <family val="2"/>
      </rPr>
      <t xml:space="preserve">                                               Date:</t>
    </r>
    <r>
      <rPr>
        <u/>
        <sz val="16"/>
        <rFont val="Arial"/>
        <family val="2"/>
      </rPr>
      <t>2025.01.20</t>
    </r>
    <r>
      <rPr>
        <sz val="16"/>
        <rFont val="Arial"/>
        <family val="2"/>
      </rPr>
      <t xml:space="preserve">                Prepared by: </t>
    </r>
    <r>
      <rPr>
        <u/>
        <sz val="16"/>
        <rFont val="Arial"/>
        <family val="2"/>
      </rPr>
      <t xml:space="preserve"> Raul.Liu</t>
    </r>
    <r>
      <rPr>
        <sz val="16"/>
        <rFont val="Arial"/>
        <family val="2"/>
      </rPr>
      <t xml:space="preserve">                                        Checked by: </t>
    </r>
    <r>
      <rPr>
        <u/>
        <sz val="16"/>
        <rFont val="Arial"/>
        <family val="2"/>
      </rPr>
      <t xml:space="preserve"> Baron ye</t>
    </r>
    <phoneticPr fontId="17" type="noConversion"/>
  </si>
  <si>
    <t>RFQ Rev:01                                               Date:2025.01.20                Prepared by:  Raul.Liu                                        Checked by:  Baron ye</t>
  </si>
  <si>
    <t xml:space="preserve">Material : FR4 ,4 layer
L*W*T: 332*222*1.2mm
DFM
panel pcs：2*3=6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</si>
</sst>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¥&quot;#,##0.00;[Red]&quot;¥&quot;\-#,##0.00"/>
    <numFmt numFmtId="43" formatCode="_ * #,##0.00_ ;_ * \-#,##0.00_ ;_ * &quot;-&quot;??_ ;_ @_ "/>
    <numFmt numFmtId="176" formatCode="_(* #,##0.00_);_(* \(#,##0.00\);_(* &quot;-&quot;??_);_(@_)"/>
    <numFmt numFmtId="177" formatCode="[$￥-804]#,##0_);[Red]\([$￥-804]#,##0\)"/>
    <numFmt numFmtId="178" formatCode="0.0_);[Red]\(0.0\)"/>
    <numFmt numFmtId="179" formatCode="0_);[Red]\(0\)"/>
    <numFmt numFmtId="180" formatCode="0.0_ "/>
    <numFmt numFmtId="181" formatCode="0_ "/>
    <numFmt numFmtId="182" formatCode="0.0;_䀀"/>
    <numFmt numFmtId="183" formatCode="[$￥-804]#,##0.00_);[Red]\([$￥-804]#,##0.00\)"/>
    <numFmt numFmtId="184" formatCode="_ [$￥-804]* #,##0.000_ ;_ [$￥-804]* \-#,##0.000_ ;_ [$￥-804]* &quot;-&quot;???_ ;_ @_ "/>
    <numFmt numFmtId="185" formatCode="_ [$￥-804]* #,##0.00_ ;_ [$￥-804]* \-#,##0.00_ ;_ [$￥-804]* &quot;-&quot;??_ ;_ @_ "/>
    <numFmt numFmtId="186" formatCode="&quot;¥&quot;#,##0_);[Red]\(&quot;¥&quot;#,##0\)"/>
  </numFmts>
  <fonts count="22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strike/>
      <sz val="12"/>
      <name val="Arial"/>
      <family val="2"/>
    </font>
    <font>
      <b/>
      <sz val="16"/>
      <name val="Arial"/>
      <family val="2"/>
    </font>
    <font>
      <b/>
      <sz val="36"/>
      <name val="宋体"/>
      <family val="3"/>
      <charset val="134"/>
    </font>
    <font>
      <b/>
      <sz val="12"/>
      <color indexed="8"/>
      <name val="Arial"/>
      <family val="2"/>
    </font>
    <font>
      <b/>
      <sz val="16"/>
      <name val="宋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sz val="14"/>
      <name val="Arial"/>
      <family val="2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0"/>
      <color theme="1"/>
      <name val="Arial"/>
      <family val="2"/>
    </font>
    <font>
      <b/>
      <sz val="12"/>
      <color rgb="FF000000"/>
      <name val="微软雅黑"/>
      <family val="2"/>
      <charset val="134"/>
    </font>
    <font>
      <b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3">
    <xf numFmtId="177" fontId="0" fillId="0" borderId="0"/>
    <xf numFmtId="9" fontId="2" fillId="0" borderId="0" applyFont="0" applyFill="0" applyBorder="0" applyAlignment="0" applyProtection="0"/>
    <xf numFmtId="177" fontId="4" fillId="0" borderId="0">
      <alignment vertical="top"/>
    </xf>
    <xf numFmtId="43" fontId="3" fillId="0" borderId="0" applyFont="0" applyFill="0" applyBorder="0" applyAlignment="0" applyProtection="0">
      <alignment vertical="center"/>
    </xf>
    <xf numFmtId="177" fontId="2" fillId="0" borderId="0"/>
    <xf numFmtId="176" fontId="1" fillId="0" borderId="0" applyFont="0" applyFill="0" applyBorder="0" applyAlignment="0" applyProtection="0"/>
    <xf numFmtId="177" fontId="4" fillId="0" borderId="0">
      <alignment vertical="top"/>
    </xf>
    <xf numFmtId="0" fontId="3" fillId="0" borderId="0">
      <alignment vertical="center"/>
    </xf>
    <xf numFmtId="0" fontId="4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104">
    <xf numFmtId="177" fontId="0" fillId="0" borderId="0" xfId="0"/>
    <xf numFmtId="0" fontId="2" fillId="0" borderId="0" xfId="7" applyFont="1" applyFill="1">
      <alignment vertical="center"/>
    </xf>
    <xf numFmtId="0" fontId="10" fillId="5" borderId="9" xfId="7" applyFont="1" applyFill="1" applyBorder="1" applyAlignment="1">
      <alignment horizontal="center" vertical="center"/>
    </xf>
    <xf numFmtId="0" fontId="2" fillId="0" borderId="0" xfId="7" applyFont="1" applyFill="1" applyBorder="1">
      <alignment vertical="center"/>
    </xf>
    <xf numFmtId="0" fontId="10" fillId="6" borderId="9" xfId="7" applyFont="1" applyFill="1" applyBorder="1" applyAlignment="1">
      <alignment horizontal="center" vertical="center"/>
    </xf>
    <xf numFmtId="0" fontId="11" fillId="0" borderId="10" xfId="7" applyFont="1" applyFill="1" applyBorder="1" applyAlignment="1">
      <alignment horizontal="center" vertical="center"/>
    </xf>
    <xf numFmtId="0" fontId="5" fillId="4" borderId="0" xfId="7" applyFont="1" applyFill="1" applyBorder="1" applyAlignment="1">
      <alignment vertical="center" wrapText="1"/>
    </xf>
    <xf numFmtId="0" fontId="5" fillId="4" borderId="6" xfId="7" applyFont="1" applyFill="1" applyBorder="1" applyAlignment="1">
      <alignment vertical="center" wrapText="1"/>
    </xf>
    <xf numFmtId="0" fontId="5" fillId="4" borderId="7" xfId="7" applyFont="1" applyFill="1" applyBorder="1" applyAlignment="1">
      <alignment vertical="center" wrapText="1"/>
    </xf>
    <xf numFmtId="0" fontId="5" fillId="0" borderId="0" xfId="7" applyFont="1" applyFill="1">
      <alignment vertical="center"/>
    </xf>
    <xf numFmtId="0" fontId="14" fillId="8" borderId="1" xfId="7" applyFont="1" applyFill="1" applyBorder="1" applyAlignment="1">
      <alignment horizontal="center" vertical="center"/>
    </xf>
    <xf numFmtId="0" fontId="14" fillId="8" borderId="1" xfId="7" applyFont="1" applyFill="1" applyBorder="1">
      <alignment vertical="center"/>
    </xf>
    <xf numFmtId="182" fontId="14" fillId="8" borderId="1" xfId="7" applyNumberFormat="1" applyFont="1" applyFill="1" applyBorder="1" applyAlignment="1">
      <alignment horizontal="center" vertical="center"/>
    </xf>
    <xf numFmtId="180" fontId="14" fillId="8" borderId="1" xfId="7" applyNumberFormat="1" applyFont="1" applyFill="1" applyBorder="1" applyAlignment="1">
      <alignment horizontal="center" vertical="center"/>
    </xf>
    <xf numFmtId="181" fontId="14" fillId="8" borderId="1" xfId="7" applyNumberFormat="1" applyFont="1" applyFill="1" applyBorder="1" applyAlignment="1">
      <alignment horizontal="center" vertical="center"/>
    </xf>
    <xf numFmtId="10" fontId="14" fillId="8" borderId="1" xfId="1" applyNumberFormat="1" applyFont="1" applyFill="1" applyBorder="1" applyAlignment="1">
      <alignment horizontal="center" vertical="center"/>
    </xf>
    <xf numFmtId="10" fontId="14" fillId="8" borderId="1" xfId="7" applyNumberFormat="1" applyFont="1" applyFill="1" applyBorder="1" applyAlignment="1">
      <alignment horizontal="center" vertical="center"/>
    </xf>
    <xf numFmtId="177" fontId="14" fillId="8" borderId="1" xfId="3" applyNumberFormat="1" applyFont="1" applyFill="1" applyBorder="1" applyAlignment="1">
      <alignment horizontal="center" vertical="center" wrapText="1"/>
    </xf>
    <xf numFmtId="183" fontId="14" fillId="8" borderId="1" xfId="3" applyNumberFormat="1" applyFont="1" applyFill="1" applyBorder="1" applyAlignment="1">
      <alignment horizontal="center" vertical="center" wrapText="1"/>
    </xf>
    <xf numFmtId="0" fontId="14" fillId="9" borderId="3" xfId="7" applyFont="1" applyFill="1" applyBorder="1" applyAlignment="1">
      <alignment vertical="center"/>
    </xf>
    <xf numFmtId="184" fontId="14" fillId="10" borderId="4" xfId="7" applyNumberFormat="1" applyFont="1" applyFill="1" applyBorder="1" applyAlignment="1">
      <alignment horizontal="center" vertical="center"/>
    </xf>
    <xf numFmtId="182" fontId="15" fillId="9" borderId="1" xfId="7" applyNumberFormat="1" applyFont="1" applyFill="1" applyBorder="1" applyAlignment="1">
      <alignment horizontal="center" vertical="center"/>
    </xf>
    <xf numFmtId="185" fontId="14" fillId="11" borderId="1" xfId="7" applyNumberFormat="1" applyFont="1" applyFill="1" applyBorder="1" applyAlignment="1">
      <alignment horizontal="center" vertical="center"/>
    </xf>
    <xf numFmtId="185" fontId="14" fillId="9" borderId="4" xfId="7" applyNumberFormat="1" applyFont="1" applyFill="1" applyBorder="1" applyAlignment="1">
      <alignment horizontal="center" vertical="center"/>
    </xf>
    <xf numFmtId="185" fontId="14" fillId="9" borderId="4" xfId="1" applyNumberFormat="1" applyFont="1" applyFill="1" applyBorder="1" applyAlignment="1">
      <alignment horizontal="center" vertical="center"/>
    </xf>
    <xf numFmtId="185" fontId="14" fillId="9" borderId="4" xfId="7" applyNumberFormat="1" applyFont="1" applyFill="1" applyBorder="1">
      <alignment vertical="center"/>
    </xf>
    <xf numFmtId="185" fontId="14" fillId="9" borderId="1" xfId="3" applyNumberFormat="1" applyFont="1" applyFill="1" applyBorder="1" applyAlignment="1">
      <alignment horizontal="center" vertical="center" wrapText="1"/>
    </xf>
    <xf numFmtId="183" fontId="14" fillId="9" borderId="1" xfId="3" applyNumberFormat="1" applyFont="1" applyFill="1" applyBorder="1" applyAlignment="1">
      <alignment horizontal="center" vertical="center" wrapText="1"/>
    </xf>
    <xf numFmtId="10" fontId="14" fillId="9" borderId="1" xfId="7" applyNumberFormat="1" applyFont="1" applyFill="1" applyBorder="1" applyAlignment="1">
      <alignment horizontal="center" vertical="center"/>
    </xf>
    <xf numFmtId="185" fontId="14" fillId="9" borderId="4" xfId="3" applyNumberFormat="1" applyFont="1" applyFill="1" applyBorder="1" applyAlignment="1">
      <alignment horizontal="center" vertical="center" wrapText="1"/>
    </xf>
    <xf numFmtId="0" fontId="14" fillId="0" borderId="0" xfId="7" applyFont="1" applyFill="1" applyBorder="1">
      <alignment vertical="center"/>
    </xf>
    <xf numFmtId="0" fontId="2" fillId="0" borderId="0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left" vertical="center"/>
    </xf>
    <xf numFmtId="0" fontId="16" fillId="0" borderId="1" xfId="8" applyFont="1" applyFill="1" applyBorder="1" applyAlignment="1">
      <alignment horizontal="center" vertical="center" wrapText="1"/>
    </xf>
    <xf numFmtId="0" fontId="16" fillId="0" borderId="1" xfId="8" applyNumberFormat="1" applyFont="1" applyFill="1" applyBorder="1" applyAlignment="1">
      <alignment horizontal="center" vertical="center" wrapText="1"/>
    </xf>
    <xf numFmtId="178" fontId="16" fillId="4" borderId="1" xfId="8" applyNumberFormat="1" applyFont="1" applyFill="1" applyBorder="1" applyAlignment="1">
      <alignment horizontal="center" vertical="center" wrapText="1"/>
    </xf>
    <xf numFmtId="179" fontId="16" fillId="4" borderId="1" xfId="8" applyNumberFormat="1" applyFont="1" applyFill="1" applyBorder="1" applyAlignment="1">
      <alignment horizontal="center" vertical="center" wrapText="1"/>
    </xf>
    <xf numFmtId="10" fontId="16" fillId="0" borderId="1" xfId="8" applyNumberFormat="1" applyFont="1" applyFill="1" applyBorder="1" applyAlignment="1">
      <alignment horizontal="center" vertical="center" wrapText="1"/>
    </xf>
    <xf numFmtId="10" fontId="16" fillId="4" borderId="1" xfId="8" applyNumberFormat="1" applyFont="1" applyFill="1" applyBorder="1" applyAlignment="1">
      <alignment horizontal="center" vertical="center" wrapText="1"/>
    </xf>
    <xf numFmtId="177" fontId="16" fillId="0" borderId="1" xfId="3" applyNumberFormat="1" applyFont="1" applyFill="1" applyBorder="1" applyAlignment="1">
      <alignment horizontal="center" vertical="center" wrapText="1"/>
    </xf>
    <xf numFmtId="177" fontId="16" fillId="0" borderId="1" xfId="8" applyNumberFormat="1" applyFont="1" applyFill="1" applyBorder="1" applyAlignment="1">
      <alignment horizontal="center" vertical="center" wrapText="1"/>
    </xf>
    <xf numFmtId="177" fontId="16" fillId="0" borderId="1" xfId="3" applyNumberFormat="1" applyFont="1" applyFill="1" applyBorder="1" applyAlignment="1">
      <alignment horizontal="center" vertical="center"/>
    </xf>
    <xf numFmtId="0" fontId="16" fillId="0" borderId="0" xfId="7" applyFont="1" applyFill="1" applyAlignment="1">
      <alignment horizontal="center" vertical="center"/>
    </xf>
    <xf numFmtId="0" fontId="16" fillId="0" borderId="1" xfId="8" applyFont="1" applyFill="1" applyBorder="1" applyAlignment="1">
      <alignment horizontal="left" vertical="center" wrapText="1"/>
    </xf>
    <xf numFmtId="0" fontId="16" fillId="0" borderId="0" xfId="7" applyFont="1" applyFill="1">
      <alignment vertical="center"/>
    </xf>
    <xf numFmtId="0" fontId="16" fillId="2" borderId="1" xfId="8" applyFont="1" applyFill="1" applyBorder="1" applyAlignment="1">
      <alignment horizontal="left" vertical="center" wrapText="1"/>
    </xf>
    <xf numFmtId="10" fontId="16" fillId="0" borderId="1" xfId="1" applyNumberFormat="1" applyFont="1" applyFill="1" applyBorder="1" applyAlignment="1">
      <alignment horizontal="center" vertical="center" wrapText="1"/>
    </xf>
    <xf numFmtId="0" fontId="16" fillId="3" borderId="1" xfId="8" applyFont="1" applyFill="1" applyBorder="1" applyAlignment="1">
      <alignment horizontal="left" vertical="center" wrapText="1"/>
    </xf>
    <xf numFmtId="0" fontId="16" fillId="3" borderId="1" xfId="8" applyFont="1" applyFill="1" applyBorder="1" applyAlignment="1">
      <alignment horizontal="center" vertical="center" wrapText="1"/>
    </xf>
    <xf numFmtId="0" fontId="16" fillId="12" borderId="0" xfId="7" applyFont="1" applyFill="1" applyAlignment="1">
      <alignment horizontal="center" vertical="center"/>
    </xf>
    <xf numFmtId="0" fontId="16" fillId="11" borderId="0" xfId="7" applyFont="1" applyFill="1" applyAlignment="1">
      <alignment horizontal="center" vertical="center"/>
    </xf>
    <xf numFmtId="0" fontId="5" fillId="12" borderId="0" xfId="7" applyFont="1" applyFill="1" applyAlignment="1">
      <alignment vertical="center" wrapText="1"/>
    </xf>
    <xf numFmtId="0" fontId="14" fillId="7" borderId="1" xfId="8" applyFont="1" applyFill="1" applyBorder="1" applyAlignment="1">
      <alignment horizontal="center" vertical="center" wrapText="1"/>
    </xf>
    <xf numFmtId="0" fontId="14" fillId="7" borderId="1" xfId="7" applyFont="1" applyFill="1" applyBorder="1" applyAlignment="1">
      <alignment horizontal="center" vertical="center"/>
    </xf>
    <xf numFmtId="0" fontId="14" fillId="7" borderId="3" xfId="7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 wrapText="1"/>
    </xf>
    <xf numFmtId="177" fontId="16" fillId="0" borderId="1" xfId="8" applyNumberFormat="1" applyFont="1" applyFill="1" applyBorder="1" applyAlignment="1">
      <alignment horizontal="center" vertical="center" wrapText="1"/>
    </xf>
    <xf numFmtId="177" fontId="16" fillId="0" borderId="1" xfId="11" applyNumberFormat="1" applyFont="1" applyFill="1" applyBorder="1" applyAlignment="1">
      <alignment horizontal="center" vertical="center" wrapText="1"/>
    </xf>
    <xf numFmtId="8" fontId="16" fillId="0" borderId="1" xfId="11" applyNumberFormat="1" applyFont="1" applyFill="1" applyBorder="1" applyAlignment="1">
      <alignment horizontal="center" vertical="center"/>
    </xf>
    <xf numFmtId="0" fontId="16" fillId="11" borderId="1" xfId="8" applyNumberFormat="1" applyFont="1" applyFill="1" applyBorder="1" applyAlignment="1">
      <alignment horizontal="center" vertical="center" wrapText="1"/>
    </xf>
    <xf numFmtId="0" fontId="5" fillId="12" borderId="0" xfId="7" applyFont="1" applyFill="1">
      <alignment vertical="center"/>
    </xf>
    <xf numFmtId="177" fontId="16" fillId="3" borderId="1" xfId="3" applyNumberFormat="1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horizontal="center" vertical="center"/>
    </xf>
    <xf numFmtId="0" fontId="16" fillId="11" borderId="0" xfId="7" applyFont="1" applyFill="1">
      <alignment vertical="center"/>
    </xf>
    <xf numFmtId="178" fontId="16" fillId="11" borderId="1" xfId="8" applyNumberFormat="1" applyFont="1" applyFill="1" applyBorder="1" applyAlignment="1">
      <alignment horizontal="center" vertical="center" wrapText="1"/>
    </xf>
    <xf numFmtId="2" fontId="19" fillId="3" borderId="11" xfId="0" applyNumberFormat="1" applyFont="1" applyFill="1" applyBorder="1" applyAlignment="1">
      <alignment horizontal="center"/>
    </xf>
    <xf numFmtId="0" fontId="16" fillId="3" borderId="0" xfId="7" applyFont="1" applyFill="1">
      <alignment vertical="center"/>
    </xf>
    <xf numFmtId="0" fontId="16" fillId="3" borderId="0" xfId="7" applyFont="1" applyFill="1" applyAlignment="1">
      <alignment horizontal="center" vertical="center"/>
    </xf>
    <xf numFmtId="0" fontId="18" fillId="3" borderId="0" xfId="7" applyFont="1" applyFill="1" applyAlignment="1">
      <alignment horizontal="center" vertical="center"/>
    </xf>
    <xf numFmtId="0" fontId="0" fillId="0" borderId="0" xfId="7" applyFont="1" applyFill="1" applyBorder="1">
      <alignment vertical="center"/>
    </xf>
    <xf numFmtId="0" fontId="16" fillId="11" borderId="1" xfId="8" applyFont="1" applyFill="1" applyBorder="1" applyAlignment="1">
      <alignment horizontal="center" vertical="center" wrapText="1"/>
    </xf>
    <xf numFmtId="8" fontId="16" fillId="11" borderId="1" xfId="11" applyNumberFormat="1" applyFont="1" applyFill="1" applyBorder="1" applyAlignment="1">
      <alignment horizontal="center" vertical="center"/>
    </xf>
    <xf numFmtId="0" fontId="14" fillId="7" borderId="1" xfId="8" applyFont="1" applyFill="1" applyBorder="1" applyAlignment="1">
      <alignment horizontal="center" vertical="center" wrapText="1"/>
    </xf>
    <xf numFmtId="0" fontId="14" fillId="7" borderId="1" xfId="7" applyFont="1" applyFill="1" applyBorder="1" applyAlignment="1">
      <alignment horizontal="center" vertical="center"/>
    </xf>
    <xf numFmtId="0" fontId="14" fillId="7" borderId="3" xfId="7" applyFont="1" applyFill="1" applyBorder="1" applyAlignment="1">
      <alignment horizontal="center" vertical="center"/>
    </xf>
    <xf numFmtId="0" fontId="16" fillId="11" borderId="1" xfId="8" applyFont="1" applyFill="1" applyBorder="1" applyAlignment="1">
      <alignment horizontal="left" vertical="center" wrapText="1"/>
    </xf>
    <xf numFmtId="0" fontId="14" fillId="7" borderId="1" xfId="8" applyFont="1" applyFill="1" applyBorder="1" applyAlignment="1">
      <alignment horizontal="center" vertical="center" wrapText="1"/>
    </xf>
    <xf numFmtId="0" fontId="14" fillId="7" borderId="1" xfId="7" applyFont="1" applyFill="1" applyBorder="1" applyAlignment="1">
      <alignment horizontal="center" vertical="center"/>
    </xf>
    <xf numFmtId="0" fontId="14" fillId="7" borderId="3" xfId="7" applyFont="1" applyFill="1" applyBorder="1" applyAlignment="1">
      <alignment horizontal="center" vertical="center"/>
    </xf>
    <xf numFmtId="186" fontId="16" fillId="0" borderId="1" xfId="11" applyNumberFormat="1" applyFont="1" applyFill="1" applyBorder="1" applyAlignment="1">
      <alignment horizontal="center" vertical="center" wrapText="1"/>
    </xf>
    <xf numFmtId="0" fontId="14" fillId="7" borderId="1" xfId="8" applyFont="1" applyFill="1" applyBorder="1" applyAlignment="1">
      <alignment horizontal="center" vertical="center" wrapText="1"/>
    </xf>
    <xf numFmtId="0" fontId="14" fillId="7" borderId="1" xfId="7" applyFont="1" applyFill="1" applyBorder="1" applyAlignment="1">
      <alignment horizontal="center" vertical="center"/>
    </xf>
    <xf numFmtId="0" fontId="14" fillId="7" borderId="3" xfId="7" applyFont="1" applyFill="1" applyBorder="1" applyAlignment="1">
      <alignment horizontal="center" vertical="center"/>
    </xf>
    <xf numFmtId="0" fontId="13" fillId="6" borderId="3" xfId="7" applyFont="1" applyFill="1" applyBorder="1" applyAlignment="1">
      <alignment horizontal="center" vertical="center" wrapText="1"/>
    </xf>
    <xf numFmtId="0" fontId="10" fillId="6" borderId="4" xfId="7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7" fillId="0" borderId="5" xfId="7" applyFont="1" applyFill="1" applyBorder="1" applyAlignment="1">
      <alignment horizontal="left" vertical="center"/>
    </xf>
    <xf numFmtId="0" fontId="7" fillId="0" borderId="0" xfId="7" applyFont="1" applyFill="1" applyBorder="1" applyAlignment="1">
      <alignment horizontal="left" vertical="center"/>
    </xf>
    <xf numFmtId="0" fontId="5" fillId="4" borderId="5" xfId="7" applyFont="1" applyFill="1" applyBorder="1" applyAlignment="1">
      <alignment horizontal="left" vertical="center" wrapText="1"/>
    </xf>
    <xf numFmtId="0" fontId="5" fillId="4" borderId="0" xfId="7" applyFont="1" applyFill="1" applyBorder="1" applyAlignment="1">
      <alignment horizontal="left" vertical="center" wrapText="1"/>
    </xf>
    <xf numFmtId="0" fontId="5" fillId="4" borderId="8" xfId="7" applyFont="1" applyFill="1" applyBorder="1" applyAlignment="1">
      <alignment horizontal="left" vertical="center" wrapText="1"/>
    </xf>
    <xf numFmtId="0" fontId="12" fillId="4" borderId="7" xfId="7" applyFont="1" applyFill="1" applyBorder="1" applyAlignment="1">
      <alignment horizontal="left" vertical="center" wrapText="1"/>
    </xf>
    <xf numFmtId="0" fontId="5" fillId="4" borderId="7" xfId="7" applyFont="1" applyFill="1" applyBorder="1" applyAlignment="1">
      <alignment horizontal="center" vertical="center" wrapText="1"/>
    </xf>
    <xf numFmtId="0" fontId="5" fillId="4" borderId="3" xfId="7" applyFont="1" applyFill="1" applyBorder="1" applyAlignment="1">
      <alignment horizontal="left" vertical="center" wrapText="1"/>
    </xf>
    <xf numFmtId="0" fontId="5" fillId="4" borderId="4" xfId="7" applyFont="1" applyFill="1" applyBorder="1" applyAlignment="1">
      <alignment horizontal="left" vertical="center" wrapText="1"/>
    </xf>
    <xf numFmtId="0" fontId="5" fillId="4" borderId="2" xfId="7" applyFont="1" applyFill="1" applyBorder="1" applyAlignment="1">
      <alignment horizontal="left" vertical="center" wrapText="1"/>
    </xf>
    <xf numFmtId="0" fontId="14" fillId="7" borderId="1" xfId="7" applyFont="1" applyFill="1" applyBorder="1" applyAlignment="1">
      <alignment horizontal="center" vertical="center" wrapText="1"/>
    </xf>
    <xf numFmtId="0" fontId="14" fillId="7" borderId="1" xfId="8" applyFont="1" applyFill="1" applyBorder="1" applyAlignment="1">
      <alignment horizontal="center" vertical="center" wrapText="1"/>
    </xf>
    <xf numFmtId="0" fontId="14" fillId="7" borderId="1" xfId="7" applyFont="1" applyFill="1" applyBorder="1" applyAlignment="1">
      <alignment horizontal="center" vertical="center"/>
    </xf>
    <xf numFmtId="0" fontId="14" fillId="7" borderId="3" xfId="7" applyFont="1" applyFill="1" applyBorder="1" applyAlignment="1">
      <alignment horizontal="center" vertical="center"/>
    </xf>
    <xf numFmtId="0" fontId="14" fillId="7" borderId="4" xfId="7" applyFont="1" applyFill="1" applyBorder="1" applyAlignment="1">
      <alignment horizontal="center" vertical="center"/>
    </xf>
    <xf numFmtId="0" fontId="14" fillId="7" borderId="2" xfId="7" applyFont="1" applyFill="1" applyBorder="1" applyAlignment="1">
      <alignment horizontal="center" vertical="center"/>
    </xf>
  </cellXfs>
  <cellStyles count="13">
    <cellStyle name="Comma 6" xfId="5" xr:uid="{00000000-0005-0000-0000-000000000000}"/>
    <cellStyle name="Comma 6 2" xfId="10" xr:uid="{00000000-0005-0000-0000-000001000000}"/>
    <cellStyle name="Comma 6 2 2" xfId="12" xr:uid="{00000000-0005-0000-0000-000002000000}"/>
    <cellStyle name="Comma_template of RFQ" xfId="3" xr:uid="{00000000-0005-0000-0000-000003000000}"/>
    <cellStyle name="Comma_template of RFQ 2" xfId="11" xr:uid="{00000000-0005-0000-0000-000004000000}"/>
    <cellStyle name="Normal 2" xfId="4" xr:uid="{00000000-0005-0000-0000-000005000000}"/>
    <cellStyle name="Normal_template of RFQ 2" xfId="7" xr:uid="{00000000-0005-0000-0000-000006000000}"/>
    <cellStyle name="Style 1" xfId="2" xr:uid="{00000000-0005-0000-0000-000007000000}"/>
    <cellStyle name="Style 1 2" xfId="6" xr:uid="{00000000-0005-0000-0000-000008000000}"/>
    <cellStyle name="Style 1 3" xfId="8" xr:uid="{00000000-0005-0000-0000-000009000000}"/>
    <cellStyle name="百分比" xfId="1" builtinId="5"/>
    <cellStyle name="常规" xfId="0" builtinId="0"/>
    <cellStyle name="常规 2" xfId="9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300182</xdr:colOff>
      <xdr:row>3</xdr:row>
      <xdr:rowOff>762000</xdr:rowOff>
    </xdr:from>
    <xdr:to>
      <xdr:col>2</xdr:col>
      <xdr:colOff>564573</xdr:colOff>
      <xdr:row>3</xdr:row>
      <xdr:rowOff>3957679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65311246-746A-4F58-8EE3-CE0158C3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73" y="3036455"/>
          <a:ext cx="3289300" cy="319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286598</xdr:colOff>
      <xdr:row>3</xdr:row>
      <xdr:rowOff>328025</xdr:rowOff>
    </xdr:from>
    <xdr:to>
      <xdr:col>6</xdr:col>
      <xdr:colOff>728721</xdr:colOff>
      <xdr:row>3</xdr:row>
      <xdr:rowOff>1251663</xdr:rowOff>
    </xdr:to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681422" y="2599084"/>
          <a:ext cx="2772946" cy="923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ALL</a:t>
          </a:r>
          <a:r>
            <a:rPr lang="en-US" altLang="zh-CN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SMT </a:t>
          </a:r>
          <a:r>
            <a:rPr lang="zh-CN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电子料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：需要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SMT Reel </a:t>
          </a:r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来料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743662</xdr:colOff>
      <xdr:row>2</xdr:row>
      <xdr:rowOff>994268</xdr:rowOff>
    </xdr:from>
    <xdr:to>
      <xdr:col>1</xdr:col>
      <xdr:colOff>1979026</xdr:colOff>
      <xdr:row>3</xdr:row>
      <xdr:rowOff>421749</xdr:rowOff>
    </xdr:to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82074" y="2219444"/>
          <a:ext cx="1235364" cy="4733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第一面贴片</a:t>
          </a:r>
          <a:endParaRPr lang="en-US" sz="1100"/>
        </a:p>
      </xdr:txBody>
    </xdr:sp>
    <xdr:clientData/>
  </xdr:twoCellAnchor>
  <xdr:twoCellAnchor>
    <xdr:from>
      <xdr:col>4</xdr:col>
      <xdr:colOff>889000</xdr:colOff>
      <xdr:row>3</xdr:row>
      <xdr:rowOff>2124364</xdr:rowOff>
    </xdr:from>
    <xdr:to>
      <xdr:col>7</xdr:col>
      <xdr:colOff>262913</xdr:colOff>
      <xdr:row>3</xdr:row>
      <xdr:rowOff>2880939</xdr:rowOff>
    </xdr:to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285182" y="4398819"/>
          <a:ext cx="2733640" cy="756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需要制作特殊吸嘴</a:t>
          </a:r>
          <a:r>
            <a:rPr lang="en-US" altLang="zh-CN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 altLang="zh-CN" sz="1200">
            <a:solidFill>
              <a:srgbClr val="FF0000"/>
            </a:solidFill>
          </a:endParaRPr>
        </a:p>
        <a:p>
          <a:r>
            <a:rPr lang="en-US" altLang="zh-CN" sz="1200">
              <a:solidFill>
                <a:srgbClr val="FF0000"/>
              </a:solidFill>
            </a:rPr>
            <a:t>2500*3=7500RMB</a:t>
          </a:r>
        </a:p>
      </xdr:txBody>
    </xdr:sp>
    <xdr:clientData/>
  </xdr:twoCellAnchor>
  <xdr:twoCellAnchor>
    <xdr:from>
      <xdr:col>1</xdr:col>
      <xdr:colOff>2147454</xdr:colOff>
      <xdr:row>3</xdr:row>
      <xdr:rowOff>2355272</xdr:rowOff>
    </xdr:from>
    <xdr:to>
      <xdr:col>4</xdr:col>
      <xdr:colOff>889000</xdr:colOff>
      <xdr:row>3</xdr:row>
      <xdr:rowOff>2502652</xdr:rowOff>
    </xdr:to>
    <xdr:cxnSp macro="">
      <xdr:nvCxnSpPr>
        <xdr:cNvPr id="3" name="直接箭头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endCxn id="17" idx="1"/>
        </xdr:cNvCxnSpPr>
      </xdr:nvCxnSpPr>
      <xdr:spPr bwMode="auto">
        <a:xfrm>
          <a:off x="3186545" y="4629727"/>
          <a:ext cx="4098637" cy="1473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9909405-FA55-4D00-9130-8808FAE42AEF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B7FA7A5D-A071-45B0-851C-1C391D68396C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F5FBEE6A-D574-484D-BEE7-B94CFFFE6E2B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BE3A4B38-1E49-49C5-A8A5-E7031855BE8E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D6C9B1C-5DF1-443C-9FA6-3ADB6264B7FE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D9FD9C85-BB17-4D52-A285-CE6E80930DF9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3</xdr:col>
      <xdr:colOff>22225</xdr:colOff>
      <xdr:row>3</xdr:row>
      <xdr:rowOff>657980</xdr:rowOff>
    </xdr:from>
    <xdr:to>
      <xdr:col>5</xdr:col>
      <xdr:colOff>876300</xdr:colOff>
      <xdr:row>3</xdr:row>
      <xdr:rowOff>3758036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CEED24D-4B1F-47FB-A038-D55505831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925" y="2931280"/>
          <a:ext cx="3190875" cy="3100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622300</xdr:colOff>
      <xdr:row>3</xdr:row>
      <xdr:rowOff>596900</xdr:rowOff>
    </xdr:from>
    <xdr:to>
      <xdr:col>2</xdr:col>
      <xdr:colOff>1155700</xdr:colOff>
      <xdr:row>3</xdr:row>
      <xdr:rowOff>3792579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13F725A4-750E-4560-8C80-AA5693736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2870200"/>
          <a:ext cx="3289300" cy="319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 bwMode="auto">
        <a:xfrm flipH="1" flipV="1">
          <a:off x="3211945" y="4841586"/>
          <a:ext cx="28159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3</xdr:col>
      <xdr:colOff>345498</xdr:colOff>
      <xdr:row>3</xdr:row>
      <xdr:rowOff>303535</xdr:rowOff>
    </xdr:from>
    <xdr:to>
      <xdr:col>6</xdr:col>
      <xdr:colOff>3463</xdr:colOff>
      <xdr:row>3</xdr:row>
      <xdr:rowOff>3403591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A4AB053-0486-4855-B5FC-EAF4870E4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043" y="2577990"/>
          <a:ext cx="3190875" cy="3100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946727</xdr:colOff>
      <xdr:row>3</xdr:row>
      <xdr:rowOff>242455</xdr:rowOff>
    </xdr:from>
    <xdr:to>
      <xdr:col>3</xdr:col>
      <xdr:colOff>310573</xdr:colOff>
      <xdr:row>3</xdr:row>
      <xdr:rowOff>3438134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C57A6B2-FBBC-47FC-8E50-C971D7598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818" y="2516910"/>
          <a:ext cx="3289300" cy="319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2</xdr:col>
      <xdr:colOff>822325</xdr:colOff>
      <xdr:row>3</xdr:row>
      <xdr:rowOff>480180</xdr:rowOff>
    </xdr:from>
    <xdr:to>
      <xdr:col>5</xdr:col>
      <xdr:colOff>508000</xdr:colOff>
      <xdr:row>3</xdr:row>
      <xdr:rowOff>3580236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B89007F-1B5B-4FD6-98FB-ED3900C39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753480"/>
          <a:ext cx="3190875" cy="3100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254000</xdr:colOff>
      <xdr:row>3</xdr:row>
      <xdr:rowOff>419100</xdr:rowOff>
    </xdr:from>
    <xdr:to>
      <xdr:col>2</xdr:col>
      <xdr:colOff>787400</xdr:colOff>
      <xdr:row>3</xdr:row>
      <xdr:rowOff>3614779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18DC95F-5CA3-4C28-ADD2-4ED0FCB6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692400"/>
          <a:ext cx="3289300" cy="319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zoomScale="40" zoomScaleNormal="40" zoomScaleSheetLayoutView="85" workbookViewId="0">
      <pane ySplit="1" topLeftCell="A5" activePane="bottomLeft" state="frozen"/>
      <selection activeCell="C4" sqref="C4:Q20"/>
      <selection pane="bottomLeft" activeCell="C26" sqref="C26"/>
    </sheetView>
  </sheetViews>
  <sheetFormatPr defaultColWidth="10.26953125" defaultRowHeight="12.5" x14ac:dyDescent="0.25"/>
  <cols>
    <col min="1" max="1" width="14.90625" style="1" customWidth="1"/>
    <col min="2" max="2" width="43.26953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0" width="10.7265625" style="3" customWidth="1"/>
    <col min="11" max="11" width="14.90625" style="3" customWidth="1"/>
    <col min="12" max="12" width="12.90625" style="3" customWidth="1"/>
    <col min="13" max="13" width="15" style="3" customWidth="1"/>
    <col min="14" max="14" width="14" style="31" customWidth="1"/>
    <col min="15" max="15" width="17.7265625" style="1" bestFit="1" customWidth="1"/>
    <col min="16" max="16" width="13.7265625" style="1" customWidth="1"/>
    <col min="17" max="17" width="21.54296875" style="1" customWidth="1"/>
    <col min="18" max="18" width="12" style="1" customWidth="1"/>
    <col min="19" max="19" width="19.08984375" style="1" customWidth="1"/>
    <col min="20" max="20" width="17.90625" style="1" customWidth="1"/>
    <col min="21" max="21" width="20.36328125" style="1" customWidth="1"/>
    <col min="22" max="22" width="19" style="1" customWidth="1"/>
    <col min="23" max="23" width="19.1796875" style="1" customWidth="1"/>
    <col min="24" max="24" width="16.54296875" style="1" customWidth="1"/>
    <col min="25" max="16384" width="10.26953125" style="1"/>
  </cols>
  <sheetData>
    <row r="1" spans="1:22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22" ht="48" customHeight="1" thickBot="1" x14ac:dyDescent="0.3">
      <c r="A2" s="88" t="s">
        <v>79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22" ht="82.5" customHeight="1" thickBot="1" x14ac:dyDescent="0.3">
      <c r="A3" s="90" t="s">
        <v>68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22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80</v>
      </c>
      <c r="J4" s="93"/>
      <c r="K4" s="93"/>
      <c r="L4" s="8"/>
      <c r="M4" s="8"/>
      <c r="N4" s="94" t="s">
        <v>44</v>
      </c>
      <c r="O4" s="94"/>
      <c r="P4" s="94"/>
    </row>
    <row r="5" spans="1:22" ht="37.5" customHeight="1" x14ac:dyDescent="0.25">
      <c r="A5" s="84" t="s">
        <v>48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22" s="9" customFormat="1" ht="27.75" customHeight="1" x14ac:dyDescent="0.25">
      <c r="A6" s="98" t="s">
        <v>1</v>
      </c>
      <c r="B6" s="99" t="s">
        <v>21</v>
      </c>
      <c r="C6" s="54" t="s">
        <v>2</v>
      </c>
      <c r="D6" s="100" t="s">
        <v>3</v>
      </c>
      <c r="E6" s="100"/>
      <c r="F6" s="100"/>
      <c r="G6" s="100" t="s">
        <v>4</v>
      </c>
      <c r="H6" s="100"/>
      <c r="I6" s="54" t="s">
        <v>5</v>
      </c>
      <c r="J6" s="101" t="s">
        <v>6</v>
      </c>
      <c r="K6" s="102"/>
      <c r="L6" s="103"/>
      <c r="M6" s="100" t="s">
        <v>7</v>
      </c>
      <c r="N6" s="100"/>
      <c r="O6" s="55" t="s">
        <v>22</v>
      </c>
      <c r="P6" s="54" t="s">
        <v>23</v>
      </c>
    </row>
    <row r="7" spans="1:22" s="9" customFormat="1" ht="50.25" customHeight="1" x14ac:dyDescent="0.25">
      <c r="A7" s="98"/>
      <c r="B7" s="99"/>
      <c r="C7" s="53" t="s">
        <v>8</v>
      </c>
      <c r="D7" s="53" t="s">
        <v>24</v>
      </c>
      <c r="E7" s="53" t="s">
        <v>25</v>
      </c>
      <c r="F7" s="53" t="s">
        <v>9</v>
      </c>
      <c r="G7" s="53" t="s">
        <v>10</v>
      </c>
      <c r="H7" s="53" t="s">
        <v>11</v>
      </c>
      <c r="I7" s="53" t="s">
        <v>12</v>
      </c>
      <c r="J7" s="53" t="s">
        <v>13</v>
      </c>
      <c r="K7" s="53" t="s">
        <v>14</v>
      </c>
      <c r="L7" s="53" t="s">
        <v>15</v>
      </c>
      <c r="M7" s="53" t="s">
        <v>14</v>
      </c>
      <c r="N7" s="53" t="s">
        <v>26</v>
      </c>
      <c r="O7" s="53" t="s">
        <v>14</v>
      </c>
      <c r="P7" s="53" t="s">
        <v>27</v>
      </c>
      <c r="Q7" s="52" t="s">
        <v>50</v>
      </c>
      <c r="R7" s="9">
        <v>6</v>
      </c>
      <c r="S7" s="9">
        <v>3</v>
      </c>
    </row>
    <row r="8" spans="1:22" s="43" customFormat="1" ht="27" customHeight="1" x14ac:dyDescent="0.25">
      <c r="A8" s="32">
        <v>1</v>
      </c>
      <c r="B8" s="33" t="s">
        <v>29</v>
      </c>
      <c r="C8" s="49">
        <v>0</v>
      </c>
      <c r="D8" s="35">
        <v>3</v>
      </c>
      <c r="E8" s="36">
        <f>+D8/R7</f>
        <v>0.5</v>
      </c>
      <c r="F8" s="37">
        <f>11*3600/E8</f>
        <v>79200</v>
      </c>
      <c r="G8" s="38">
        <v>0</v>
      </c>
      <c r="H8" s="39">
        <f>1-G8</f>
        <v>1</v>
      </c>
      <c r="I8" s="32" t="s">
        <v>30</v>
      </c>
      <c r="J8" s="32">
        <v>0</v>
      </c>
      <c r="K8" s="40">
        <v>1000</v>
      </c>
      <c r="L8" s="42">
        <f>J8*K8</f>
        <v>0</v>
      </c>
      <c r="M8" s="40"/>
      <c r="N8" s="62"/>
      <c r="O8" s="63"/>
      <c r="P8" s="63"/>
      <c r="Q8" s="50"/>
    </row>
    <row r="9" spans="1:22" s="43" customFormat="1" ht="27" customHeight="1" x14ac:dyDescent="0.25">
      <c r="A9" s="32">
        <v>2</v>
      </c>
      <c r="B9" s="33" t="s">
        <v>47</v>
      </c>
      <c r="C9" s="34">
        <v>0</v>
      </c>
      <c r="D9" s="35">
        <v>18</v>
      </c>
      <c r="E9" s="36">
        <f>+D9/R7</f>
        <v>3</v>
      </c>
      <c r="F9" s="37">
        <f>11*3600/E9</f>
        <v>13200</v>
      </c>
      <c r="G9" s="38">
        <v>5.0000000000000001E-4</v>
      </c>
      <c r="H9" s="39">
        <f>1-G9</f>
        <v>0.99950000000000006</v>
      </c>
      <c r="I9" s="32" t="s">
        <v>28</v>
      </c>
      <c r="J9" s="32">
        <v>0</v>
      </c>
      <c r="K9" s="40">
        <v>0</v>
      </c>
      <c r="L9" s="41">
        <f>J9*K9</f>
        <v>0</v>
      </c>
      <c r="M9" s="40"/>
      <c r="N9" s="62"/>
      <c r="O9" s="63"/>
      <c r="P9" s="63"/>
      <c r="Q9" s="50" t="s">
        <v>44</v>
      </c>
    </row>
    <row r="10" spans="1:22" s="45" customFormat="1" ht="32.15" customHeight="1" x14ac:dyDescent="0.25">
      <c r="A10" s="32">
        <v>3</v>
      </c>
      <c r="B10" s="44" t="s">
        <v>31</v>
      </c>
      <c r="C10" s="34">
        <v>0.5</v>
      </c>
      <c r="D10" s="35">
        <v>30</v>
      </c>
      <c r="E10" s="36">
        <f t="shared" ref="E10:E12" si="0">D10/R$7</f>
        <v>5</v>
      </c>
      <c r="F10" s="37">
        <f t="shared" ref="F10:F12" si="1">11*3600/E10</f>
        <v>7920</v>
      </c>
      <c r="G10" s="38">
        <v>5.0000000000000001E-4</v>
      </c>
      <c r="H10" s="39">
        <f>1-G10</f>
        <v>0.99950000000000006</v>
      </c>
      <c r="I10" s="38" t="s">
        <v>32</v>
      </c>
      <c r="J10" s="56">
        <v>2</v>
      </c>
      <c r="K10" s="40">
        <v>1000</v>
      </c>
      <c r="L10" s="41">
        <f t="shared" ref="L10:L13" si="2">J10*K10</f>
        <v>2000</v>
      </c>
      <c r="M10" s="40"/>
      <c r="N10" s="62"/>
      <c r="O10" s="63"/>
      <c r="P10" s="63">
        <v>1</v>
      </c>
      <c r="Q10" s="50"/>
    </row>
    <row r="11" spans="1:22" s="45" customFormat="1" ht="32.15" customHeight="1" x14ac:dyDescent="0.25">
      <c r="A11" s="32">
        <v>4</v>
      </c>
      <c r="B11" s="44" t="s">
        <v>33</v>
      </c>
      <c r="C11" s="34">
        <v>0</v>
      </c>
      <c r="D11" s="35">
        <v>30</v>
      </c>
      <c r="E11" s="36">
        <f t="shared" si="0"/>
        <v>5</v>
      </c>
      <c r="F11" s="37">
        <f t="shared" si="1"/>
        <v>7920</v>
      </c>
      <c r="G11" s="38">
        <v>0</v>
      </c>
      <c r="H11" s="39">
        <f t="shared" ref="H11:H13" si="3">1-G11</f>
        <v>1</v>
      </c>
      <c r="I11" s="38" t="s">
        <v>34</v>
      </c>
      <c r="J11" s="34">
        <v>0</v>
      </c>
      <c r="K11" s="40">
        <v>0</v>
      </c>
      <c r="L11" s="41">
        <f t="shared" si="2"/>
        <v>0</v>
      </c>
      <c r="M11" s="40"/>
      <c r="N11" s="62"/>
      <c r="O11" s="63"/>
      <c r="P11" s="63"/>
      <c r="Q11" s="50"/>
      <c r="S11" s="43" t="s">
        <v>72</v>
      </c>
      <c r="T11" s="43" t="s">
        <v>73</v>
      </c>
      <c r="U11" s="43" t="s">
        <v>74</v>
      </c>
      <c r="V11" s="43" t="s">
        <v>75</v>
      </c>
    </row>
    <row r="12" spans="1:22" s="45" customFormat="1" ht="31.5" customHeight="1" x14ac:dyDescent="0.25">
      <c r="A12" s="32">
        <v>5</v>
      </c>
      <c r="B12" s="76" t="s">
        <v>67</v>
      </c>
      <c r="C12" s="49">
        <v>1</v>
      </c>
      <c r="D12" s="35">
        <v>11</v>
      </c>
      <c r="E12" s="36">
        <f t="shared" si="0"/>
        <v>1.8333333333333333</v>
      </c>
      <c r="F12" s="37">
        <f t="shared" si="1"/>
        <v>21600</v>
      </c>
      <c r="G12" s="47">
        <v>5.0000000000000001E-4</v>
      </c>
      <c r="H12" s="39">
        <f t="shared" si="3"/>
        <v>0.99950000000000006</v>
      </c>
      <c r="I12" s="38" t="s">
        <v>53</v>
      </c>
      <c r="J12" s="34">
        <v>3</v>
      </c>
      <c r="K12" s="40">
        <v>2500</v>
      </c>
      <c r="L12" s="41">
        <f t="shared" si="2"/>
        <v>7500</v>
      </c>
      <c r="M12" s="40" t="s">
        <v>49</v>
      </c>
      <c r="N12" s="62"/>
      <c r="O12" s="63"/>
      <c r="P12" s="63"/>
      <c r="Q12" s="51">
        <v>4</v>
      </c>
      <c r="R12" s="43" t="s">
        <v>44</v>
      </c>
      <c r="S12" s="64">
        <v>1.8</v>
      </c>
      <c r="T12" s="64">
        <v>0.5</v>
      </c>
      <c r="U12" s="64">
        <v>0.5</v>
      </c>
      <c r="V12" s="64">
        <v>4</v>
      </c>
    </row>
    <row r="13" spans="1:22" s="45" customFormat="1" ht="32.15" customHeight="1" x14ac:dyDescent="0.25">
      <c r="A13" s="32">
        <v>6</v>
      </c>
      <c r="B13" s="48" t="s">
        <v>46</v>
      </c>
      <c r="C13" s="49">
        <v>0</v>
      </c>
      <c r="D13" s="56">
        <v>65</v>
      </c>
      <c r="E13" s="36">
        <f>D13/R$7/2</f>
        <v>5.416666666666667</v>
      </c>
      <c r="F13" s="37">
        <f>11*3600/E13</f>
        <v>7310.7692307692305</v>
      </c>
      <c r="G13" s="47">
        <v>5.0000000000000001E-4</v>
      </c>
      <c r="H13" s="39">
        <f t="shared" si="3"/>
        <v>0.99950000000000006</v>
      </c>
      <c r="I13" s="38" t="s">
        <v>54</v>
      </c>
      <c r="J13" s="34">
        <v>0</v>
      </c>
      <c r="K13" s="40">
        <v>0</v>
      </c>
      <c r="L13" s="41">
        <f t="shared" si="2"/>
        <v>0</v>
      </c>
      <c r="M13" s="40"/>
      <c r="N13" s="62"/>
      <c r="O13" s="63"/>
      <c r="P13" s="63"/>
      <c r="Q13" s="51">
        <v>6</v>
      </c>
      <c r="R13" s="67" t="s">
        <v>44</v>
      </c>
      <c r="T13" s="45" t="s">
        <v>76</v>
      </c>
      <c r="U13" s="45" t="s">
        <v>76</v>
      </c>
    </row>
    <row r="14" spans="1:22" s="45" customFormat="1" ht="32.15" customHeight="1" x14ac:dyDescent="0.25">
      <c r="A14" s="32">
        <v>7</v>
      </c>
      <c r="B14" s="46" t="s">
        <v>35</v>
      </c>
      <c r="C14" s="56">
        <v>1</v>
      </c>
      <c r="D14" s="56">
        <v>30</v>
      </c>
      <c r="E14" s="36">
        <f t="shared" ref="E14" si="4">D14/R$7</f>
        <v>5</v>
      </c>
      <c r="F14" s="37">
        <f t="shared" ref="F14" si="5">11*3600/E14</f>
        <v>7920</v>
      </c>
      <c r="G14" s="47">
        <v>0</v>
      </c>
      <c r="H14" s="39">
        <f t="shared" ref="H14" si="6">1-G14</f>
        <v>1</v>
      </c>
      <c r="I14" s="38" t="s">
        <v>36</v>
      </c>
      <c r="J14" s="56">
        <v>0</v>
      </c>
      <c r="K14" s="40">
        <v>0</v>
      </c>
      <c r="L14" s="57">
        <f t="shared" ref="L14" si="7">J14*K14</f>
        <v>0</v>
      </c>
      <c r="M14" s="40"/>
      <c r="N14" s="62"/>
      <c r="O14" s="63"/>
      <c r="P14" s="63"/>
      <c r="Q14" s="50"/>
    </row>
    <row r="15" spans="1:22" s="9" customFormat="1" ht="32.15" customHeight="1" x14ac:dyDescent="0.25">
      <c r="A15" s="10" t="s">
        <v>37</v>
      </c>
      <c r="B15" s="11"/>
      <c r="C15" s="12">
        <f>SUM(C8:C14)</f>
        <v>2.5</v>
      </c>
      <c r="D15" s="12">
        <f>SUM(D8:D14)</f>
        <v>187</v>
      </c>
      <c r="E15" s="13">
        <f>MAX(E8:E14)*SUM(C8:C14)</f>
        <v>13.541666666666668</v>
      </c>
      <c r="F15" s="14">
        <f>MIN(F8:F14)</f>
        <v>7310.7692307692305</v>
      </c>
      <c r="G15" s="15">
        <f>SUM(G8:G14)</f>
        <v>2E-3</v>
      </c>
      <c r="H15" s="16">
        <f>1-G15</f>
        <v>0.998</v>
      </c>
      <c r="I15" s="16"/>
      <c r="J15" s="11"/>
      <c r="K15" s="17"/>
      <c r="L15" s="17">
        <f>SUM(L8:L14)</f>
        <v>9500</v>
      </c>
      <c r="M15" s="17"/>
      <c r="N15" s="17">
        <f>SUM(N8:N14)</f>
        <v>0</v>
      </c>
      <c r="O15" s="18">
        <f>SUM(O8:O14)</f>
        <v>0</v>
      </c>
      <c r="P15" s="18">
        <f>SUM(P8:P14)</f>
        <v>1</v>
      </c>
      <c r="Q15" s="61"/>
      <c r="T15" s="66"/>
    </row>
    <row r="16" spans="1:22" s="9" customFormat="1" ht="27" customHeight="1" x14ac:dyDescent="0.25">
      <c r="A16" s="19" t="s">
        <v>38</v>
      </c>
      <c r="B16" s="20"/>
      <c r="C16" s="21" t="s">
        <v>39</v>
      </c>
      <c r="D16" s="22"/>
      <c r="E16" s="23"/>
      <c r="F16" s="23"/>
      <c r="G16" s="24"/>
      <c r="H16" s="23"/>
      <c r="I16" s="23"/>
      <c r="J16" s="25"/>
      <c r="K16" s="26" t="s">
        <v>40</v>
      </c>
      <c r="L16" s="26">
        <v>0</v>
      </c>
      <c r="M16" s="26" t="s">
        <v>41</v>
      </c>
      <c r="N16" s="27">
        <f>IFERROR(SUM(#REF!)/MIN(#REF!),0)+IFERROR(SUM(#REF!)/MIN(#REF!),0)+IFERROR(N9/F9,0)</f>
        <v>0</v>
      </c>
      <c r="O16" s="28" t="s">
        <v>42</v>
      </c>
      <c r="P16" s="29">
        <f>O15+P15</f>
        <v>1</v>
      </c>
      <c r="T16" s="66"/>
    </row>
    <row r="17" spans="1:16" ht="81" customHeight="1" x14ac:dyDescent="0.25">
      <c r="A17" s="95" t="s">
        <v>43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7"/>
    </row>
    <row r="23" spans="1:16" ht="15.5" x14ac:dyDescent="0.25">
      <c r="F23" s="30"/>
    </row>
  </sheetData>
  <mergeCells count="13">
    <mergeCell ref="A17:P17"/>
    <mergeCell ref="A6:A7"/>
    <mergeCell ref="B6:B7"/>
    <mergeCell ref="D6:F6"/>
    <mergeCell ref="G6:H6"/>
    <mergeCell ref="J6:L6"/>
    <mergeCell ref="M6:N6"/>
    <mergeCell ref="A5:P5"/>
    <mergeCell ref="A1:P1"/>
    <mergeCell ref="A2:P2"/>
    <mergeCell ref="A3:D3"/>
    <mergeCell ref="I4:K4"/>
    <mergeCell ref="N4:P4"/>
  </mergeCells>
  <phoneticPr fontId="17" type="noConversion"/>
  <conditionalFormatting sqref="T15:T16">
    <cfRule type="cellIs" dxfId="0" priority="1" operator="greaterThan">
      <formula>$M$6</formula>
    </cfRule>
  </conditionalFormatting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3606-0827-4F74-807A-E8C60B70424D}">
  <sheetPr>
    <pageSetUpPr fitToPage="1"/>
  </sheetPr>
  <dimension ref="A1:S17"/>
  <sheetViews>
    <sheetView topLeftCell="B1" zoomScale="50" zoomScaleNormal="50" zoomScaleSheetLayoutView="85" workbookViewId="0">
      <pane ySplit="1" topLeftCell="A5" activePane="bottomLeft" state="frozen"/>
      <selection activeCell="C4" sqref="C4:Q20"/>
      <selection pane="bottomLeft" activeCell="I23" sqref="I23"/>
    </sheetView>
  </sheetViews>
  <sheetFormatPr defaultColWidth="10.26953125" defaultRowHeight="12.5" x14ac:dyDescent="0.25"/>
  <cols>
    <col min="1" max="1" width="14.90625" style="1" customWidth="1"/>
    <col min="2" max="2" width="39.36328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0" width="10.7265625" style="3" customWidth="1"/>
    <col min="11" max="11" width="14.90625" style="3" customWidth="1"/>
    <col min="12" max="12" width="18.36328125" style="3" customWidth="1"/>
    <col min="13" max="13" width="18.54296875" style="3" customWidth="1"/>
    <col min="14" max="14" width="17.6328125" style="31" customWidth="1"/>
    <col min="15" max="15" width="17.7265625" style="1" bestFit="1" customWidth="1"/>
    <col min="16" max="16" width="13.7265625" style="1" customWidth="1"/>
    <col min="17" max="17" width="30.26953125" style="1" customWidth="1"/>
    <col min="18" max="18" width="27.54296875" style="1" customWidth="1"/>
    <col min="19" max="19" width="22" style="1" customWidth="1"/>
    <col min="20" max="16384" width="10.26953125" style="1"/>
  </cols>
  <sheetData>
    <row r="1" spans="1:19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9" ht="48" customHeight="1" thickBot="1" x14ac:dyDescent="0.3">
      <c r="A2" s="88" t="s">
        <v>79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9" ht="82.5" customHeight="1" thickBot="1" x14ac:dyDescent="0.3">
      <c r="A3" s="90" t="s">
        <v>69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19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80</v>
      </c>
      <c r="J4" s="93"/>
      <c r="K4" s="93"/>
      <c r="L4" s="8"/>
      <c r="M4" s="8"/>
      <c r="N4" s="94" t="s">
        <v>44</v>
      </c>
      <c r="O4" s="94"/>
      <c r="P4" s="94"/>
    </row>
    <row r="5" spans="1:19" ht="37.5" customHeight="1" x14ac:dyDescent="0.25">
      <c r="A5" s="84" t="s">
        <v>48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9" s="9" customFormat="1" ht="27.75" customHeight="1" x14ac:dyDescent="0.25">
      <c r="A6" s="98" t="s">
        <v>1</v>
      </c>
      <c r="B6" s="99" t="s">
        <v>21</v>
      </c>
      <c r="C6" s="82" t="s">
        <v>2</v>
      </c>
      <c r="D6" s="100" t="s">
        <v>3</v>
      </c>
      <c r="E6" s="100"/>
      <c r="F6" s="100"/>
      <c r="G6" s="100" t="s">
        <v>4</v>
      </c>
      <c r="H6" s="100"/>
      <c r="I6" s="82" t="s">
        <v>5</v>
      </c>
      <c r="J6" s="101" t="s">
        <v>6</v>
      </c>
      <c r="K6" s="102"/>
      <c r="L6" s="103"/>
      <c r="M6" s="100" t="s">
        <v>7</v>
      </c>
      <c r="N6" s="100"/>
      <c r="O6" s="83" t="s">
        <v>22</v>
      </c>
      <c r="P6" s="82" t="s">
        <v>23</v>
      </c>
    </row>
    <row r="7" spans="1:19" s="9" customFormat="1" ht="50.25" customHeight="1" x14ac:dyDescent="0.25">
      <c r="A7" s="98"/>
      <c r="B7" s="99"/>
      <c r="C7" s="81" t="s">
        <v>8</v>
      </c>
      <c r="D7" s="81" t="s">
        <v>24</v>
      </c>
      <c r="E7" s="81" t="s">
        <v>25</v>
      </c>
      <c r="F7" s="81" t="s">
        <v>9</v>
      </c>
      <c r="G7" s="81" t="s">
        <v>10</v>
      </c>
      <c r="H7" s="81" t="s">
        <v>11</v>
      </c>
      <c r="I7" s="81" t="s">
        <v>12</v>
      </c>
      <c r="J7" s="81" t="s">
        <v>13</v>
      </c>
      <c r="K7" s="81" t="s">
        <v>14</v>
      </c>
      <c r="L7" s="81" t="s">
        <v>15</v>
      </c>
      <c r="M7" s="81" t="s">
        <v>14</v>
      </c>
      <c r="N7" s="81" t="s">
        <v>26</v>
      </c>
      <c r="O7" s="81" t="s">
        <v>14</v>
      </c>
      <c r="P7" s="81" t="s">
        <v>27</v>
      </c>
      <c r="Q7" s="52" t="s">
        <v>50</v>
      </c>
      <c r="R7" s="9">
        <v>6</v>
      </c>
      <c r="S7" s="9">
        <f>+R7*3</f>
        <v>18</v>
      </c>
    </row>
    <row r="8" spans="1:19" s="43" customFormat="1" ht="27" customHeight="1" x14ac:dyDescent="0.25">
      <c r="A8" s="32">
        <v>1</v>
      </c>
      <c r="B8" s="33" t="s">
        <v>66</v>
      </c>
      <c r="C8" s="56">
        <v>0.5</v>
      </c>
      <c r="D8" s="60">
        <v>14</v>
      </c>
      <c r="E8" s="65">
        <f>+D8/R$7</f>
        <v>2.3333333333333335</v>
      </c>
      <c r="F8" s="37">
        <f t="shared" ref="F8" si="0">11*3600/E8</f>
        <v>16971.428571428569</v>
      </c>
      <c r="G8" s="38">
        <v>0</v>
      </c>
      <c r="H8" s="39">
        <f>1-G8</f>
        <v>1</v>
      </c>
      <c r="I8" s="33" t="s">
        <v>51</v>
      </c>
      <c r="J8" s="71">
        <v>1</v>
      </c>
      <c r="K8" s="58">
        <v>80000</v>
      </c>
      <c r="L8" s="57">
        <f>+K8*J8</f>
        <v>80000</v>
      </c>
      <c r="M8" s="58">
        <f>567740*7.25</f>
        <v>4116115</v>
      </c>
      <c r="N8" s="72">
        <f>M8*1</f>
        <v>4116115</v>
      </c>
      <c r="O8" s="32"/>
      <c r="P8" s="32"/>
      <c r="Q8" s="51"/>
      <c r="R8" s="68"/>
      <c r="S8" s="68"/>
    </row>
    <row r="9" spans="1:19" s="9" customFormat="1" ht="32.15" customHeight="1" x14ac:dyDescent="0.25">
      <c r="A9" s="10" t="s">
        <v>37</v>
      </c>
      <c r="B9" s="11"/>
      <c r="C9" s="12">
        <f>SUM(C8:C8)</f>
        <v>0.5</v>
      </c>
      <c r="D9" s="12">
        <f>SUM(D8:D8)</f>
        <v>14</v>
      </c>
      <c r="E9" s="13">
        <f>(E8*C8)</f>
        <v>1.1666666666666667</v>
      </c>
      <c r="F9" s="14">
        <f>MIN(F8:F8)</f>
        <v>16971.428571428569</v>
      </c>
      <c r="G9" s="15">
        <f>SUM(G8:G8)</f>
        <v>0</v>
      </c>
      <c r="H9" s="16">
        <f>1-G9</f>
        <v>1</v>
      </c>
      <c r="I9" s="16"/>
      <c r="J9" s="11"/>
      <c r="K9" s="17"/>
      <c r="L9" s="17">
        <f>SUM(L8:L8)</f>
        <v>80000</v>
      </c>
      <c r="M9" s="17"/>
      <c r="N9" s="17">
        <f>SUM(N8:N8)</f>
        <v>4116115</v>
      </c>
      <c r="O9" s="18">
        <f>SUM(O8:O8)</f>
        <v>0</v>
      </c>
      <c r="P9" s="18">
        <f>SUM(P8:P8)</f>
        <v>0</v>
      </c>
    </row>
    <row r="10" spans="1:19" s="9" customFormat="1" ht="27" customHeight="1" x14ac:dyDescent="0.25">
      <c r="A10" s="19" t="s">
        <v>38</v>
      </c>
      <c r="B10" s="20"/>
      <c r="C10" s="21" t="s">
        <v>39</v>
      </c>
      <c r="D10" s="22"/>
      <c r="E10" s="23"/>
      <c r="F10" s="23"/>
      <c r="G10" s="24"/>
      <c r="H10" s="23"/>
      <c r="I10" s="23"/>
      <c r="J10" s="25"/>
      <c r="K10" s="26" t="s">
        <v>40</v>
      </c>
      <c r="L10" s="26">
        <v>0</v>
      </c>
      <c r="M10" s="26" t="s">
        <v>41</v>
      </c>
      <c r="N10" s="27">
        <f>IFERROR(SUM(N8:N8)/MIN(F8:F8),0)+IFERROR(SUM(#REF!)/MIN(#REF!),0)+IFERROR(#REF!/#REF!,0)</f>
        <v>242.53202861952866</v>
      </c>
      <c r="O10" s="28" t="s">
        <v>42</v>
      </c>
      <c r="P10" s="29">
        <f>O9+P9</f>
        <v>0</v>
      </c>
    </row>
    <row r="11" spans="1:19" ht="81" customHeight="1" x14ac:dyDescent="0.25">
      <c r="A11" s="95" t="s">
        <v>43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7" spans="1:19" s="3" customFormat="1" ht="15.5" x14ac:dyDescent="0.25">
      <c r="A17" s="1"/>
      <c r="B17" s="1"/>
      <c r="F17" s="30"/>
      <c r="L17" s="70" t="s">
        <v>44</v>
      </c>
      <c r="N17" s="31"/>
      <c r="O17" s="1"/>
      <c r="P17" s="1"/>
      <c r="Q17" s="1"/>
      <c r="R17" s="1"/>
      <c r="S17" s="1"/>
    </row>
  </sheetData>
  <mergeCells count="13">
    <mergeCell ref="A11:P11"/>
    <mergeCell ref="A6:A7"/>
    <mergeCell ref="B6:B7"/>
    <mergeCell ref="D6:F6"/>
    <mergeCell ref="G6:H6"/>
    <mergeCell ref="J6:L6"/>
    <mergeCell ref="M6:N6"/>
    <mergeCell ref="A5:P5"/>
    <mergeCell ref="A1:P1"/>
    <mergeCell ref="A2:P2"/>
    <mergeCell ref="A3:D3"/>
    <mergeCell ref="I4:K4"/>
    <mergeCell ref="N4:P4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7"/>
  <sheetViews>
    <sheetView zoomScale="40" zoomScaleNormal="40" zoomScaleSheetLayoutView="85" workbookViewId="0">
      <pane ySplit="1" topLeftCell="A5" activePane="bottomLeft" state="frozen"/>
      <selection activeCell="C4" sqref="C4:Q20"/>
      <selection pane="bottomLeft" activeCell="J32" sqref="J32"/>
    </sheetView>
  </sheetViews>
  <sheetFormatPr defaultColWidth="10.1796875" defaultRowHeight="12.5" x14ac:dyDescent="0.25"/>
  <cols>
    <col min="1" max="1" width="14.90625" style="1" customWidth="1"/>
    <col min="2" max="2" width="39.36328125" style="1" customWidth="1"/>
    <col min="3" max="6" width="16.81640625" style="3" customWidth="1"/>
    <col min="7" max="7" width="14.81640625" style="3" customWidth="1"/>
    <col min="8" max="8" width="17.81640625" style="3" customWidth="1"/>
    <col min="9" max="9" width="26.36328125" style="3" customWidth="1"/>
    <col min="10" max="10" width="10.81640625" style="3" customWidth="1"/>
    <col min="11" max="11" width="14.90625" style="3" customWidth="1"/>
    <col min="12" max="12" width="18.36328125" style="3" customWidth="1"/>
    <col min="13" max="13" width="18.54296875" style="3" customWidth="1"/>
    <col min="14" max="14" width="23.81640625" style="31" customWidth="1"/>
    <col min="15" max="15" width="17.81640625" style="1" bestFit="1" customWidth="1"/>
    <col min="16" max="16" width="13.81640625" style="1" customWidth="1"/>
    <col min="17" max="17" width="21.54296875" style="1" customWidth="1"/>
    <col min="18" max="18" width="22.90625" style="1" customWidth="1"/>
    <col min="19" max="19" width="22" style="1" customWidth="1"/>
    <col min="20" max="16384" width="10.1796875" style="1"/>
  </cols>
  <sheetData>
    <row r="1" spans="1:19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9" ht="48" customHeight="1" thickBot="1" x14ac:dyDescent="0.3">
      <c r="A2" s="88" t="s">
        <v>78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9" ht="82.5" customHeight="1" thickBot="1" x14ac:dyDescent="0.3">
      <c r="A3" s="90" t="s">
        <v>69</v>
      </c>
      <c r="B3" s="91"/>
      <c r="C3" s="91"/>
      <c r="D3" s="92"/>
      <c r="E3" s="2" t="s">
        <v>55</v>
      </c>
      <c r="G3" s="4" t="s">
        <v>56</v>
      </c>
      <c r="H3" s="5" t="s">
        <v>57</v>
      </c>
      <c r="I3" s="6"/>
      <c r="J3" s="6"/>
      <c r="K3" s="6"/>
      <c r="L3" s="6"/>
      <c r="M3" s="6"/>
      <c r="N3" s="6"/>
      <c r="O3" s="6"/>
      <c r="P3" s="6"/>
    </row>
    <row r="4" spans="1:19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77</v>
      </c>
      <c r="J4" s="93"/>
      <c r="K4" s="93"/>
      <c r="L4" s="8"/>
      <c r="M4" s="8"/>
      <c r="N4" s="94" t="s">
        <v>44</v>
      </c>
      <c r="O4" s="94"/>
      <c r="P4" s="94"/>
    </row>
    <row r="5" spans="1:19" ht="37.5" customHeight="1" x14ac:dyDescent="0.25">
      <c r="A5" s="84" t="s">
        <v>48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9" s="9" customFormat="1" ht="27.75" customHeight="1" x14ac:dyDescent="0.25">
      <c r="A6" s="98" t="s">
        <v>1</v>
      </c>
      <c r="B6" s="99" t="s">
        <v>58</v>
      </c>
      <c r="C6" s="74" t="s">
        <v>2</v>
      </c>
      <c r="D6" s="100" t="s">
        <v>3</v>
      </c>
      <c r="E6" s="100"/>
      <c r="F6" s="100"/>
      <c r="G6" s="100" t="s">
        <v>4</v>
      </c>
      <c r="H6" s="100"/>
      <c r="I6" s="74" t="s">
        <v>5</v>
      </c>
      <c r="J6" s="101" t="s">
        <v>6</v>
      </c>
      <c r="K6" s="102"/>
      <c r="L6" s="103"/>
      <c r="M6" s="100" t="s">
        <v>7</v>
      </c>
      <c r="N6" s="100"/>
      <c r="O6" s="75" t="s">
        <v>59</v>
      </c>
      <c r="P6" s="74" t="s">
        <v>23</v>
      </c>
    </row>
    <row r="7" spans="1:19" s="9" customFormat="1" ht="50.25" customHeight="1" x14ac:dyDescent="0.25">
      <c r="A7" s="98"/>
      <c r="B7" s="99"/>
      <c r="C7" s="73" t="s">
        <v>8</v>
      </c>
      <c r="D7" s="73" t="s">
        <v>24</v>
      </c>
      <c r="E7" s="73" t="s">
        <v>25</v>
      </c>
      <c r="F7" s="73" t="s">
        <v>9</v>
      </c>
      <c r="G7" s="73" t="s">
        <v>10</v>
      </c>
      <c r="H7" s="73" t="s">
        <v>11</v>
      </c>
      <c r="I7" s="73" t="s">
        <v>12</v>
      </c>
      <c r="J7" s="73" t="s">
        <v>13</v>
      </c>
      <c r="K7" s="73" t="s">
        <v>14</v>
      </c>
      <c r="L7" s="73" t="s">
        <v>15</v>
      </c>
      <c r="M7" s="73" t="s">
        <v>14</v>
      </c>
      <c r="N7" s="73" t="s">
        <v>60</v>
      </c>
      <c r="O7" s="73" t="s">
        <v>14</v>
      </c>
      <c r="P7" s="73" t="s">
        <v>61</v>
      </c>
      <c r="Q7" s="52" t="s">
        <v>50</v>
      </c>
      <c r="R7" s="9">
        <v>6</v>
      </c>
      <c r="S7" s="9">
        <f>+R7*3</f>
        <v>18</v>
      </c>
    </row>
    <row r="8" spans="1:19" s="43" customFormat="1" ht="27" customHeight="1" x14ac:dyDescent="0.25">
      <c r="A8" s="32">
        <v>1</v>
      </c>
      <c r="B8" s="33" t="s">
        <v>45</v>
      </c>
      <c r="C8" s="56">
        <v>1</v>
      </c>
      <c r="D8" s="60">
        <v>60</v>
      </c>
      <c r="E8" s="36">
        <f>+D8/R7</f>
        <v>10</v>
      </c>
      <c r="F8" s="37">
        <f t="shared" ref="F8" si="0">11*3600/E8</f>
        <v>3960</v>
      </c>
      <c r="G8" s="38">
        <v>0</v>
      </c>
      <c r="H8" s="39">
        <f>1-G8</f>
        <v>1</v>
      </c>
      <c r="I8" s="33" t="s">
        <v>44</v>
      </c>
      <c r="J8" s="56">
        <v>1</v>
      </c>
      <c r="K8" s="58" t="s">
        <v>44</v>
      </c>
      <c r="L8" s="57" t="s">
        <v>44</v>
      </c>
      <c r="M8" s="40">
        <f>460787*7.25</f>
        <v>3340705.75</v>
      </c>
      <c r="N8" s="80">
        <f>J8*M8</f>
        <v>3340705.75</v>
      </c>
      <c r="O8" s="32"/>
      <c r="P8" s="32"/>
      <c r="Q8" s="51"/>
      <c r="R8" s="51"/>
      <c r="S8" s="51"/>
    </row>
    <row r="9" spans="1:19" s="9" customFormat="1" ht="32.15" customHeight="1" x14ac:dyDescent="0.25">
      <c r="A9" s="10" t="s">
        <v>37</v>
      </c>
      <c r="B9" s="11"/>
      <c r="C9" s="12">
        <f>SUM(C8:C8)</f>
        <v>1</v>
      </c>
      <c r="D9" s="12">
        <f>SUM(D8:D8)</f>
        <v>60</v>
      </c>
      <c r="E9" s="13">
        <f>MAX(E8:E8)*SUM(C8:C8)</f>
        <v>10</v>
      </c>
      <c r="F9" s="14">
        <f>MIN(F8:F8)</f>
        <v>3960</v>
      </c>
      <c r="G9" s="15">
        <f>SUM(G8:G8)</f>
        <v>0</v>
      </c>
      <c r="H9" s="16">
        <f>1-G9</f>
        <v>1</v>
      </c>
      <c r="I9" s="16"/>
      <c r="J9" s="11"/>
      <c r="K9" s="17"/>
      <c r="L9" s="17">
        <f>SUM(L8:L8)</f>
        <v>0</v>
      </c>
      <c r="M9" s="17"/>
      <c r="N9" s="17">
        <f>SUM(N8:N8)</f>
        <v>3340705.75</v>
      </c>
      <c r="O9" s="18">
        <f>SUM(O8:O8)</f>
        <v>0</v>
      </c>
      <c r="P9" s="18">
        <f>SUM(P8:P8)</f>
        <v>0</v>
      </c>
    </row>
    <row r="10" spans="1:19" s="9" customFormat="1" ht="27" customHeight="1" x14ac:dyDescent="0.25">
      <c r="A10" s="19" t="s">
        <v>62</v>
      </c>
      <c r="B10" s="20"/>
      <c r="C10" s="21" t="s">
        <v>39</v>
      </c>
      <c r="D10" s="22"/>
      <c r="E10" s="23"/>
      <c r="F10" s="23"/>
      <c r="G10" s="24"/>
      <c r="H10" s="23"/>
      <c r="I10" s="23"/>
      <c r="J10" s="25"/>
      <c r="K10" s="26" t="s">
        <v>63</v>
      </c>
      <c r="L10" s="26">
        <v>0</v>
      </c>
      <c r="M10" s="26" t="s">
        <v>64</v>
      </c>
      <c r="N10" s="27">
        <f>IFERROR(SUM(N8:N8)/MIN(F8:F8),0)+IFERROR(SUM(#REF!)/MIN(#REF!),0)+IFERROR(#REF!/#REF!,0)</f>
        <v>843.6125631313131</v>
      </c>
      <c r="O10" s="28" t="s">
        <v>65</v>
      </c>
      <c r="P10" s="29">
        <f>O9+P9</f>
        <v>0</v>
      </c>
    </row>
    <row r="11" spans="1:19" ht="81" customHeight="1" x14ac:dyDescent="0.25">
      <c r="A11" s="95" t="s">
        <v>43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7" spans="1:19" s="3" customFormat="1" ht="15.5" x14ac:dyDescent="0.25">
      <c r="A17" s="1"/>
      <c r="B17" s="1"/>
      <c r="F17" s="30"/>
      <c r="L17" s="70" t="s">
        <v>44</v>
      </c>
      <c r="N17" s="31"/>
      <c r="O17" s="1"/>
      <c r="P17" s="1"/>
      <c r="Q17" s="1"/>
      <c r="R17" s="1"/>
      <c r="S17" s="1"/>
    </row>
  </sheetData>
  <mergeCells count="13">
    <mergeCell ref="A5:P5"/>
    <mergeCell ref="A1:P1"/>
    <mergeCell ref="A2:P2"/>
    <mergeCell ref="A3:D3"/>
    <mergeCell ref="I4:K4"/>
    <mergeCell ref="N4:P4"/>
    <mergeCell ref="A11:P11"/>
    <mergeCell ref="A6:A7"/>
    <mergeCell ref="B6:B7"/>
    <mergeCell ref="D6:F6"/>
    <mergeCell ref="G6:H6"/>
    <mergeCell ref="J6:L6"/>
    <mergeCell ref="M6:N6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7"/>
  <sheetViews>
    <sheetView zoomScale="50" zoomScaleNormal="50" zoomScaleSheetLayoutView="85" workbookViewId="0">
      <pane ySplit="1" topLeftCell="A5" activePane="bottomLeft" state="frozen"/>
      <selection activeCell="C4" sqref="C4:Q20"/>
      <selection pane="bottomLeft" activeCell="E20" sqref="E20"/>
    </sheetView>
  </sheetViews>
  <sheetFormatPr defaultColWidth="10.26953125" defaultRowHeight="12.5" x14ac:dyDescent="0.25"/>
  <cols>
    <col min="1" max="1" width="14.90625" style="1" customWidth="1"/>
    <col min="2" max="2" width="39.36328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2" width="16.36328125" style="3" customWidth="1"/>
    <col min="13" max="13" width="18.7265625" style="3" customWidth="1"/>
    <col min="14" max="14" width="21.08984375" style="31" customWidth="1"/>
    <col min="15" max="16" width="16.36328125" style="1" customWidth="1"/>
    <col min="17" max="17" width="30.26953125" style="1" customWidth="1"/>
    <col min="18" max="18" width="22.90625" style="1" customWidth="1"/>
    <col min="19" max="19" width="22" style="1" customWidth="1"/>
    <col min="20" max="16384" width="10.26953125" style="1"/>
  </cols>
  <sheetData>
    <row r="1" spans="1:19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9" ht="48" customHeight="1" thickBot="1" x14ac:dyDescent="0.3">
      <c r="A2" s="88" t="s">
        <v>79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9" ht="82.5" customHeight="1" thickBot="1" x14ac:dyDescent="0.3">
      <c r="A3" s="90" t="s">
        <v>71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19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80</v>
      </c>
      <c r="J4" s="93"/>
      <c r="K4" s="93"/>
      <c r="L4" s="8"/>
      <c r="M4" s="8"/>
      <c r="N4" s="94" t="s">
        <v>44</v>
      </c>
      <c r="O4" s="94"/>
      <c r="P4" s="94"/>
    </row>
    <row r="5" spans="1:19" ht="37.5" customHeight="1" x14ac:dyDescent="0.25">
      <c r="A5" s="84" t="s">
        <v>48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9" s="9" customFormat="1" ht="27.75" customHeight="1" x14ac:dyDescent="0.25">
      <c r="A6" s="98" t="s">
        <v>1</v>
      </c>
      <c r="B6" s="99" t="s">
        <v>21</v>
      </c>
      <c r="C6" s="78" t="s">
        <v>2</v>
      </c>
      <c r="D6" s="100" t="s">
        <v>3</v>
      </c>
      <c r="E6" s="100"/>
      <c r="F6" s="100"/>
      <c r="G6" s="100" t="s">
        <v>4</v>
      </c>
      <c r="H6" s="100"/>
      <c r="I6" s="78" t="s">
        <v>5</v>
      </c>
      <c r="J6" s="101" t="s">
        <v>6</v>
      </c>
      <c r="K6" s="102"/>
      <c r="L6" s="103"/>
      <c r="M6" s="100" t="s">
        <v>7</v>
      </c>
      <c r="N6" s="100"/>
      <c r="O6" s="79" t="s">
        <v>22</v>
      </c>
      <c r="P6" s="78" t="s">
        <v>23</v>
      </c>
    </row>
    <row r="7" spans="1:19" s="9" customFormat="1" ht="50.25" customHeight="1" x14ac:dyDescent="0.25">
      <c r="A7" s="98"/>
      <c r="B7" s="99"/>
      <c r="C7" s="77" t="s">
        <v>8</v>
      </c>
      <c r="D7" s="77" t="s">
        <v>24</v>
      </c>
      <c r="E7" s="77" t="s">
        <v>25</v>
      </c>
      <c r="F7" s="77" t="s">
        <v>9</v>
      </c>
      <c r="G7" s="77" t="s">
        <v>10</v>
      </c>
      <c r="H7" s="77" t="s">
        <v>11</v>
      </c>
      <c r="I7" s="77" t="s">
        <v>12</v>
      </c>
      <c r="J7" s="77" t="s">
        <v>13</v>
      </c>
      <c r="K7" s="77" t="s">
        <v>14</v>
      </c>
      <c r="L7" s="77" t="s">
        <v>15</v>
      </c>
      <c r="M7" s="77" t="s">
        <v>14</v>
      </c>
      <c r="N7" s="77" t="s">
        <v>26</v>
      </c>
      <c r="O7" s="77" t="s">
        <v>14</v>
      </c>
      <c r="P7" s="77" t="s">
        <v>27</v>
      </c>
      <c r="Q7" s="52" t="s">
        <v>50</v>
      </c>
      <c r="R7" s="9">
        <v>6</v>
      </c>
      <c r="S7" s="9">
        <f>+R7*3</f>
        <v>18</v>
      </c>
    </row>
    <row r="8" spans="1:19" s="45" customFormat="1" ht="32.15" customHeight="1" x14ac:dyDescent="0.25">
      <c r="A8" s="32">
        <v>1</v>
      </c>
      <c r="B8" s="44" t="s">
        <v>70</v>
      </c>
      <c r="C8" s="56">
        <v>0.5</v>
      </c>
      <c r="D8" s="35">
        <v>120</v>
      </c>
      <c r="E8" s="36">
        <f>D8/R7</f>
        <v>20</v>
      </c>
      <c r="F8" s="37">
        <f t="shared" ref="F8" si="0">11*3600/E8</f>
        <v>1980</v>
      </c>
      <c r="G8" s="38">
        <v>5.0000000000000001E-4</v>
      </c>
      <c r="H8" s="39">
        <f>1-G8</f>
        <v>0.99950000000000006</v>
      </c>
      <c r="I8" s="44" t="s">
        <v>52</v>
      </c>
      <c r="J8" s="56">
        <v>1</v>
      </c>
      <c r="K8" s="58">
        <v>3000</v>
      </c>
      <c r="L8" s="57">
        <f>3000*J8</f>
        <v>3000</v>
      </c>
      <c r="M8" s="58">
        <f>138582*7.25</f>
        <v>1004719.5</v>
      </c>
      <c r="N8" s="59">
        <f>M8*J8</f>
        <v>1004719.5</v>
      </c>
      <c r="O8" s="32" t="s">
        <v>44</v>
      </c>
      <c r="P8" s="32"/>
      <c r="Q8" s="51">
        <v>25</v>
      </c>
      <c r="R8" s="69"/>
      <c r="S8" s="67"/>
    </row>
    <row r="9" spans="1:19" s="9" customFormat="1" ht="32.15" customHeight="1" x14ac:dyDescent="0.25">
      <c r="A9" s="10" t="s">
        <v>37</v>
      </c>
      <c r="B9" s="11"/>
      <c r="C9" s="12">
        <f>SUM(C8:C8)</f>
        <v>0.5</v>
      </c>
      <c r="D9" s="12">
        <f>SUM(D8:D8)</f>
        <v>120</v>
      </c>
      <c r="E9" s="13">
        <f>SUM(E8:E8)*SUM(C8:C8)</f>
        <v>10</v>
      </c>
      <c r="F9" s="14">
        <f>MIN(F8:F8)</f>
        <v>1980</v>
      </c>
      <c r="G9" s="15">
        <f>SUM(G8:G8)</f>
        <v>5.0000000000000001E-4</v>
      </c>
      <c r="H9" s="16">
        <f>1-G9</f>
        <v>0.99950000000000006</v>
      </c>
      <c r="I9" s="16"/>
      <c r="J9" s="11"/>
      <c r="K9" s="17"/>
      <c r="L9" s="17">
        <f>SUM(L8:L8)</f>
        <v>3000</v>
      </c>
      <c r="M9" s="17"/>
      <c r="N9" s="17">
        <f>SUM(N8:N8)</f>
        <v>1004719.5</v>
      </c>
      <c r="O9" s="18">
        <f>SUM(O8:O8)</f>
        <v>0</v>
      </c>
      <c r="P9" s="18">
        <f>SUM(P8:P8)</f>
        <v>0</v>
      </c>
    </row>
    <row r="10" spans="1:19" s="9" customFormat="1" ht="27" customHeight="1" x14ac:dyDescent="0.25">
      <c r="A10" s="19" t="s">
        <v>38</v>
      </c>
      <c r="B10" s="20"/>
      <c r="C10" s="21" t="s">
        <v>39</v>
      </c>
      <c r="D10" s="22"/>
      <c r="E10" s="23"/>
      <c r="F10" s="23"/>
      <c r="G10" s="24"/>
      <c r="H10" s="23"/>
      <c r="I10" s="23"/>
      <c r="J10" s="25"/>
      <c r="K10" s="26" t="s">
        <v>40</v>
      </c>
      <c r="L10" s="26">
        <v>3000</v>
      </c>
      <c r="M10" s="26" t="s">
        <v>41</v>
      </c>
      <c r="N10" s="27">
        <f>IFERROR(SUM(N8:N8)/MIN(F8:F8),0)+IFERROR(SUM(#REF!)/MIN(#REF!),0)+IFERROR(#REF!/#REF!,0)</f>
        <v>507.43409090909091</v>
      </c>
      <c r="O10" s="28" t="s">
        <v>42</v>
      </c>
      <c r="P10" s="29">
        <f>O9+P9</f>
        <v>0</v>
      </c>
    </row>
    <row r="11" spans="1:19" ht="81" customHeight="1" x14ac:dyDescent="0.25">
      <c r="A11" s="95" t="s">
        <v>43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7" spans="6:12" ht="15.5" x14ac:dyDescent="0.25">
      <c r="F17" s="30"/>
      <c r="L17" s="70" t="s">
        <v>44</v>
      </c>
    </row>
  </sheetData>
  <mergeCells count="13">
    <mergeCell ref="A5:P5"/>
    <mergeCell ref="A1:P1"/>
    <mergeCell ref="A2:P2"/>
    <mergeCell ref="A3:D3"/>
    <mergeCell ref="I4:K4"/>
    <mergeCell ref="N4:P4"/>
    <mergeCell ref="A11:P11"/>
    <mergeCell ref="A6:A7"/>
    <mergeCell ref="B6:B7"/>
    <mergeCell ref="D6:F6"/>
    <mergeCell ref="G6:H6"/>
    <mergeCell ref="J6:L6"/>
    <mergeCell ref="M6:N6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M354-04 GNSS-1  RFQ_ (A面)</vt:lpstr>
      <vt:lpstr>M354-04 GNSS-1 RFQ（ICT）</vt:lpstr>
      <vt:lpstr>M354-04 GNSS-1  RFQ AXI</vt:lpstr>
      <vt:lpstr>M354-04 GNSS-1 RFQ（Depanel)</vt:lpstr>
      <vt:lpstr>'M354-04 GNSS-1  RFQ AXI'!Print_Area</vt:lpstr>
      <vt:lpstr>'M354-04 GNSS-1  RFQ_ (A面)'!Print_Area</vt:lpstr>
      <vt:lpstr>'M354-04 GNSS-1 RFQ（Depanel)'!Print_Area</vt:lpstr>
      <vt:lpstr>'M354-04 GNSS-1 RFQ（ICT）'!Print_Area</vt:lpstr>
    </vt:vector>
  </TitlesOfParts>
  <Company>Amphenol Shanghai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 SAA Cost Sheet</dc:title>
  <dc:creator>Alex Perrotta</dc:creator>
  <cp:keywords>SAM</cp:keywords>
  <dc:description>Updated Sept. 2006 to reflect a better SAM costs structure</dc:description>
  <cp:lastModifiedBy>Baron Ye</cp:lastModifiedBy>
  <cp:lastPrinted>2020-04-21T09:10:08Z</cp:lastPrinted>
  <dcterms:created xsi:type="dcterms:W3CDTF">1997-06-26T15:53:34Z</dcterms:created>
  <dcterms:modified xsi:type="dcterms:W3CDTF">2025-02-06T01:38:13Z</dcterms:modified>
  <cp:category>Cost Analysis Sheet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