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D:\Baron Ye\M013\Thailand\ICR\"/>
    </mc:Choice>
  </mc:AlternateContent>
  <xr:revisionPtr revIDLastSave="0" documentId="13_ncr:1_{3430309A-93FD-469F-B744-5C91B9459F0C}" xr6:coauthVersionLast="36" xr6:coauthVersionMax="36" xr10:uidLastSave="{00000000-0000-0000-0000-000000000000}"/>
  <bookViews>
    <workbookView xWindow="0" yWindow="0" windowWidth="19200" windowHeight="6900" xr2:uid="{00000000-000D-0000-FFFF-FFFF00000000}"/>
  </bookViews>
  <sheets>
    <sheet name="RFQ_ (B面)" sheetId="32" r:id="rId1"/>
    <sheet name=" RFQ（T面）" sheetId="31" r:id="rId2"/>
    <sheet name="L310 RFQ（AXI)" sheetId="34" r:id="rId3"/>
    <sheet name="L310 RFQ（ICT&amp;Depanel）" sheetId="33" r:id="rId4"/>
    <sheet name="L310 RFQ（Flash）" sheetId="36" r:id="rId5"/>
    <sheet name="L310 RFQ（FVT） " sheetId="35" r:id="rId6"/>
  </sheets>
  <definedNames>
    <definedName name="Exchange" localSheetId="2">#REF!</definedName>
    <definedName name="Exchange" localSheetId="4">#REF!</definedName>
    <definedName name="Exchange" localSheetId="5">#REF!</definedName>
    <definedName name="Exchange" localSheetId="3">#REF!</definedName>
    <definedName name="Exchange" localSheetId="0">#REF!</definedName>
    <definedName name="Exchange">#REF!</definedName>
    <definedName name="ExchangeRate" localSheetId="2">#REF!</definedName>
    <definedName name="ExchangeRate" localSheetId="4">#REF!</definedName>
    <definedName name="ExchangeRate" localSheetId="5">#REF!</definedName>
    <definedName name="ExchangeRate" localSheetId="3">#REF!</definedName>
    <definedName name="ExchangeRate" localSheetId="0">#REF!</definedName>
    <definedName name="ExchangeRate">#REF!</definedName>
    <definedName name="_xlnm.Print_Area" localSheetId="1">' RFQ（T面）'!$A$6:$N$15</definedName>
    <definedName name="_xlnm.Print_Area" localSheetId="2">'L310 RFQ（AXI)'!$A$6:$N$9</definedName>
    <definedName name="_xlnm.Print_Area" localSheetId="4">'L310 RFQ（Flash）'!$A$6:$N$9</definedName>
    <definedName name="_xlnm.Print_Area" localSheetId="5">'L310 RFQ（FVT） '!$A$6:$N$9</definedName>
    <definedName name="_xlnm.Print_Area" localSheetId="3">'L310 RFQ（ICT&amp;Depanel）'!$A$6:$N$10</definedName>
    <definedName name="_xlnm.Print_Area" localSheetId="0">'RFQ_ (B面)'!$A$6:$N$16</definedName>
  </definedNames>
  <calcPr calcId="191029"/>
  <customWorkbookViews>
    <customWorkbookView name="cindy.cai - Personal View" guid="{3B7CEE07-2823-4FEF-9ABC-E5852E2435DC}" mergeInterval="0" personalView="1" maximized="1" xWindow="1" yWindow="1" windowWidth="1276" windowHeight="803" activeSheetId="5"/>
    <customWorkbookView name="winston.zhang - Personal View" guid="{F8B8D38D-0D56-4AEE-ADF3-CC3A88125C57}" mergeInterval="0" personalView="1" maximized="1" xWindow="1" yWindow="1" windowWidth="1362" windowHeight="538" activeSheetId="1"/>
  </customWorkbookViews>
</workbook>
</file>

<file path=xl/calcChain.xml><?xml version="1.0" encoding="utf-8"?>
<calcChain xmlns="http://schemas.openxmlformats.org/spreadsheetml/2006/main">
  <c r="E9" i="35" l="1"/>
  <c r="E9" i="36"/>
  <c r="E8" i="35"/>
  <c r="E8" i="36"/>
  <c r="P9" i="36"/>
  <c r="O9" i="36"/>
  <c r="P10" i="36" s="1"/>
  <c r="H9" i="36"/>
  <c r="G9" i="36"/>
  <c r="D9" i="36"/>
  <c r="C9" i="36"/>
  <c r="N8" i="36"/>
  <c r="L8" i="36"/>
  <c r="L9" i="36" s="1"/>
  <c r="H8" i="36"/>
  <c r="S7" i="36"/>
  <c r="F8" i="36" l="1"/>
  <c r="F9" i="36" s="1"/>
  <c r="N10" i="36"/>
  <c r="N9" i="36"/>
  <c r="E14" i="32" l="1"/>
  <c r="E11" i="32"/>
  <c r="F11" i="32" s="1"/>
  <c r="L11" i="32"/>
  <c r="H11" i="32"/>
  <c r="M8" i="33" l="1"/>
  <c r="P10" i="35" l="1"/>
  <c r="P9" i="35"/>
  <c r="O9" i="35"/>
  <c r="G9" i="35"/>
  <c r="H9" i="35" s="1"/>
  <c r="D9" i="35"/>
  <c r="C9" i="35"/>
  <c r="N8" i="35"/>
  <c r="N10" i="35" s="1"/>
  <c r="L8" i="35"/>
  <c r="L9" i="35" s="1"/>
  <c r="H8" i="35"/>
  <c r="F8" i="35"/>
  <c r="F9" i="35" s="1"/>
  <c r="S7" i="35"/>
  <c r="N9" i="35" l="1"/>
  <c r="E12" i="31" l="1"/>
  <c r="E13" i="32"/>
  <c r="N8" i="33" l="1"/>
  <c r="E9" i="33" l="1"/>
  <c r="L8" i="33"/>
  <c r="E8" i="33"/>
  <c r="H8" i="33"/>
  <c r="E9" i="31"/>
  <c r="E13" i="31"/>
  <c r="F8" i="33" l="1"/>
  <c r="E10" i="33"/>
  <c r="N9" i="33"/>
  <c r="E10" i="32" l="1"/>
  <c r="E9" i="32"/>
  <c r="H9" i="33" l="1"/>
  <c r="F9" i="33"/>
  <c r="E8" i="34" l="1"/>
  <c r="E14" i="31"/>
  <c r="P9" i="34" l="1"/>
  <c r="O9" i="34"/>
  <c r="N9" i="34"/>
  <c r="G9" i="34"/>
  <c r="H9" i="34" s="1"/>
  <c r="D9" i="34"/>
  <c r="C9" i="34"/>
  <c r="L8" i="34"/>
  <c r="H8" i="34"/>
  <c r="F8" i="34"/>
  <c r="S7" i="34"/>
  <c r="E9" i="34" l="1"/>
  <c r="L9" i="34"/>
  <c r="P10" i="34"/>
  <c r="F9" i="34" l="1"/>
  <c r="N10" i="34"/>
  <c r="N10" i="33" l="1"/>
  <c r="L10" i="33" l="1"/>
  <c r="E15" i="32" l="1"/>
  <c r="E12" i="32" l="1"/>
  <c r="D10" i="33" l="1"/>
  <c r="P16" i="32" l="1"/>
  <c r="O16" i="32"/>
  <c r="N16" i="32"/>
  <c r="G16" i="32"/>
  <c r="H16" i="32" s="1"/>
  <c r="G10" i="33" l="1"/>
  <c r="C10" i="33"/>
  <c r="C16" i="32"/>
  <c r="L8" i="31"/>
  <c r="H8" i="31"/>
  <c r="E8" i="31"/>
  <c r="F8" i="31" s="1"/>
  <c r="L9" i="31"/>
  <c r="H9" i="31"/>
  <c r="F9" i="31"/>
  <c r="P10" i="33" l="1"/>
  <c r="O10" i="33"/>
  <c r="H10" i="33"/>
  <c r="S7" i="33"/>
  <c r="P11" i="33" l="1"/>
  <c r="F10" i="33"/>
  <c r="N11" i="33" l="1"/>
  <c r="G15" i="31" l="1"/>
  <c r="C15" i="31" l="1"/>
  <c r="L15" i="32" l="1"/>
  <c r="H15" i="32"/>
  <c r="F15" i="32"/>
  <c r="L14" i="32"/>
  <c r="H14" i="32"/>
  <c r="F14" i="32"/>
  <c r="L13" i="32"/>
  <c r="H13" i="32"/>
  <c r="L12" i="32"/>
  <c r="H12" i="32"/>
  <c r="F12" i="32"/>
  <c r="L10" i="32"/>
  <c r="H10" i="32"/>
  <c r="F10" i="32"/>
  <c r="L8" i="32"/>
  <c r="H8" i="32"/>
  <c r="L9" i="32"/>
  <c r="H9" i="32"/>
  <c r="F9" i="32"/>
  <c r="S7" i="32"/>
  <c r="L16" i="32" l="1"/>
  <c r="P17" i="32"/>
  <c r="N17" i="32"/>
  <c r="F8" i="32"/>
  <c r="S7" i="31" l="1"/>
  <c r="P15" i="31" l="1"/>
  <c r="O15" i="31"/>
  <c r="H15" i="31"/>
  <c r="L14" i="31"/>
  <c r="H14" i="31"/>
  <c r="F14" i="31"/>
  <c r="L13" i="31"/>
  <c r="H13" i="31"/>
  <c r="L12" i="31"/>
  <c r="H12" i="31"/>
  <c r="L11" i="31"/>
  <c r="H11" i="31"/>
  <c r="E11" i="31"/>
  <c r="F11" i="31" s="1"/>
  <c r="L10" i="31"/>
  <c r="H10" i="31"/>
  <c r="E10" i="31"/>
  <c r="F10" i="31" s="1"/>
  <c r="L15" i="31" l="1"/>
  <c r="P16" i="31"/>
  <c r="F12" i="31"/>
  <c r="N15" i="31"/>
  <c r="F13" i="32" l="1"/>
  <c r="E16" i="32"/>
  <c r="D16" i="32"/>
  <c r="F16" i="32" l="1"/>
  <c r="E15" i="31"/>
  <c r="D15" i="31"/>
  <c r="F13" i="31"/>
  <c r="N16" i="31" s="1"/>
  <c r="F15" i="31" l="1"/>
</calcChain>
</file>

<file path=xl/sharedStrings.xml><?xml version="1.0" encoding="utf-8"?>
<sst xmlns="http://schemas.openxmlformats.org/spreadsheetml/2006/main" count="317" uniqueCount="86">
  <si>
    <t>Drawing or Pic:</t>
  </si>
  <si>
    <t>No</t>
  </si>
  <si>
    <t>Manpower</t>
  </si>
  <si>
    <t>Cycle Time and Capacity</t>
  </si>
  <si>
    <t xml:space="preserve">Yield Rate/Scrap Rate </t>
  </si>
  <si>
    <t>Line Fixture and Equipment</t>
  </si>
  <si>
    <t>Fixture</t>
  </si>
  <si>
    <t xml:space="preserve">Equipment </t>
  </si>
  <si>
    <t>Unit Op</t>
  </si>
  <si>
    <t>Capacity
(pcs/shift)</t>
  </si>
  <si>
    <t xml:space="preserve">Scrap rate </t>
  </si>
  <si>
    <t>Yield rate</t>
  </si>
  <si>
    <t>Fixture or Equipment Descrition</t>
  </si>
  <si>
    <t>Q'ty</t>
  </si>
  <si>
    <t>Unit cost</t>
  </si>
  <si>
    <t>Total cost</t>
  </si>
  <si>
    <t>Shanghai Amphenol Request for Quotation(SMT)</t>
    <phoneticPr fontId="0" type="noConversion"/>
  </si>
  <si>
    <t>MP</t>
    <phoneticPr fontId="0" type="noConversion"/>
  </si>
  <si>
    <t>Sample</t>
    <phoneticPr fontId="0" type="noConversion"/>
  </si>
  <si>
    <t>√</t>
    <phoneticPr fontId="0" type="noConversion"/>
  </si>
  <si>
    <t>SMT include:Bom</t>
  </si>
  <si>
    <t>Process Description</t>
    <phoneticPr fontId="0" type="noConversion"/>
  </si>
  <si>
    <t>solder paste</t>
    <phoneticPr fontId="0" type="noConversion"/>
  </si>
  <si>
    <t>Glue</t>
    <phoneticPr fontId="0" type="noConversion"/>
  </si>
  <si>
    <t>Unit (sec/panel)</t>
  </si>
  <si>
    <t>Cycle Time
(sec/pcs)</t>
  </si>
  <si>
    <t>Total cost/shift</t>
    <phoneticPr fontId="0" type="noConversion"/>
  </si>
  <si>
    <t>Total cost/pcs</t>
    <phoneticPr fontId="0" type="noConversion"/>
  </si>
  <si>
    <t>Laser machine</t>
  </si>
  <si>
    <t>PCB setup to magazine-B</t>
  </si>
  <si>
    <t>SMT carrier</t>
  </si>
  <si>
    <t>PRINTING SOLDER PASTE-B</t>
  </si>
  <si>
    <t>Printer machine/stencil</t>
    <phoneticPr fontId="0" type="noConversion"/>
  </si>
  <si>
    <t>SPI-B</t>
  </si>
  <si>
    <t>SPI</t>
    <phoneticPr fontId="0" type="noConversion"/>
  </si>
  <si>
    <t>mounter</t>
    <phoneticPr fontId="0" type="noConversion"/>
  </si>
  <si>
    <t>reflow oven</t>
    <phoneticPr fontId="0" type="noConversion"/>
  </si>
  <si>
    <t>AOI-B</t>
  </si>
  <si>
    <t>AOI</t>
    <phoneticPr fontId="0" type="noConversion"/>
  </si>
  <si>
    <t>PCB setup to magazine-T</t>
  </si>
  <si>
    <t>PRINTING SOLDER PASTE-T</t>
  </si>
  <si>
    <t>SPI-T</t>
  </si>
  <si>
    <t>AOI-T</t>
  </si>
  <si>
    <t>Sum.</t>
  </si>
  <si>
    <t>Total Cost</t>
    <phoneticPr fontId="0" type="noConversion"/>
  </si>
  <si>
    <t>人工</t>
    <phoneticPr fontId="0" type="noConversion"/>
  </si>
  <si>
    <t>Fixture</t>
    <phoneticPr fontId="0" type="noConversion"/>
  </si>
  <si>
    <t xml:space="preserve">Equipment </t>
    <phoneticPr fontId="0" type="noConversion"/>
  </si>
  <si>
    <t>Other</t>
    <phoneticPr fontId="0" type="noConversion"/>
  </si>
  <si>
    <t>Notes:
1.RFQ cycle time is mass production cycle time based on current design.
2.RFQ is only based on one balanced production line
3.Work time is 10 hours each shift.
4.Cycle time=Balanced time* Manpower.</t>
  </si>
  <si>
    <t xml:space="preserve"> </t>
  </si>
  <si>
    <t>AXI</t>
  </si>
  <si>
    <t>REFOLW(Vacuum)-B</t>
  </si>
  <si>
    <t>Laser marking</t>
  </si>
  <si>
    <t xml:space="preserve">顶配版（PANA+SPI+P&amp;P+Vacuum+AXI+AOI+Traceability) </t>
  </si>
  <si>
    <t>AXI-T</t>
  </si>
  <si>
    <t>REFOLW(Vacuum)-T</t>
  </si>
  <si>
    <t>销售建议单板工时
(sec/pcs)</t>
  </si>
  <si>
    <t>ICT</t>
    <phoneticPr fontId="17" type="noConversion"/>
  </si>
  <si>
    <t>Bypass</t>
  </si>
  <si>
    <t>ICT offline</t>
  </si>
  <si>
    <r>
      <t>Information:
SAA PN.and Rev.:-  RFQ_SAA
Customer PN.and Rev.: ----</t>
    </r>
    <r>
      <rPr>
        <strike/>
        <sz val="12"/>
        <rFont val="Arial"/>
        <family val="2"/>
      </rPr>
      <t xml:space="preserve">                                      
</t>
    </r>
    <r>
      <rPr>
        <sz val="12"/>
        <rFont val="Arial"/>
        <family val="2"/>
      </rPr>
      <t>Config.:---</t>
    </r>
  </si>
  <si>
    <r>
      <t>Material : FR4
L*W*T: 225x260x1.6mm
DFM
panel pcs</t>
    </r>
    <r>
      <rPr>
        <b/>
        <sz val="12"/>
        <color indexed="8"/>
        <rFont val="宋体"/>
        <family val="3"/>
        <charset val="134"/>
      </rPr>
      <t>：4</t>
    </r>
    <r>
      <rPr>
        <b/>
        <sz val="12"/>
        <color indexed="8"/>
        <rFont val="Arial"/>
        <family val="2"/>
      </rPr>
      <t xml:space="preserve">*5=20
</t>
    </r>
  </si>
  <si>
    <t>0.2g</t>
  </si>
  <si>
    <t>P&amp;P1：0.56</t>
  </si>
  <si>
    <r>
      <t>Information
SAA PN.and Rev.:--RFQ_SAA
Customer PN.and Rev.: ----</t>
    </r>
    <r>
      <rPr>
        <strike/>
        <sz val="12"/>
        <rFont val="Arial"/>
        <family val="2"/>
      </rPr>
      <t xml:space="preserve">                                      
</t>
    </r>
    <r>
      <rPr>
        <sz val="12"/>
        <rFont val="Arial"/>
        <family val="2"/>
      </rPr>
      <t>Config.:---</t>
    </r>
  </si>
  <si>
    <r>
      <t>RFQ Rev:</t>
    </r>
    <r>
      <rPr>
        <u/>
        <sz val="16"/>
        <rFont val="Arial"/>
        <family val="2"/>
      </rPr>
      <t>01</t>
    </r>
    <r>
      <rPr>
        <sz val="16"/>
        <rFont val="Arial"/>
        <family val="2"/>
      </rPr>
      <t xml:space="preserve">                                              Date:</t>
    </r>
    <r>
      <rPr>
        <u/>
        <sz val="16"/>
        <rFont val="Arial"/>
        <family val="2"/>
      </rPr>
      <t>2024.4.1</t>
    </r>
    <r>
      <rPr>
        <sz val="16"/>
        <rFont val="Arial"/>
        <family val="2"/>
      </rPr>
      <t xml:space="preserve">    Prepared by: </t>
    </r>
    <r>
      <rPr>
        <u/>
        <sz val="16"/>
        <rFont val="Arial"/>
        <family val="2"/>
      </rPr>
      <t xml:space="preserve"> Raul.Liu</t>
    </r>
    <r>
      <rPr>
        <sz val="16"/>
        <rFont val="Arial"/>
        <family val="2"/>
      </rPr>
      <t xml:space="preserve">                                        Checked by: </t>
    </r>
    <r>
      <rPr>
        <u/>
        <sz val="16"/>
        <rFont val="Arial"/>
        <family val="2"/>
      </rPr>
      <t xml:space="preserve"> Baron ye</t>
    </r>
  </si>
  <si>
    <t>Depanel  offline</t>
  </si>
  <si>
    <t>Depanel</t>
  </si>
  <si>
    <r>
      <t>P&amp;P2</t>
    </r>
    <r>
      <rPr>
        <sz val="14"/>
        <rFont val="微软雅黑"/>
        <family val="2"/>
        <charset val="134"/>
      </rPr>
      <t>：0.9</t>
    </r>
    <phoneticPr fontId="17" type="noConversion"/>
  </si>
  <si>
    <r>
      <t>P&amp;P3</t>
    </r>
    <r>
      <rPr>
        <sz val="14"/>
        <rFont val="微软雅黑"/>
        <family val="2"/>
        <charset val="134"/>
      </rPr>
      <t>：1.66</t>
    </r>
    <phoneticPr fontId="17" type="noConversion"/>
  </si>
  <si>
    <r>
      <t>PICK AND PLACEMENT-B</t>
    </r>
    <r>
      <rPr>
        <sz val="14"/>
        <rFont val="宋体"/>
        <family val="3"/>
        <charset val="134"/>
      </rPr>
      <t>（4台机）</t>
    </r>
    <phoneticPr fontId="17" type="noConversion"/>
  </si>
  <si>
    <r>
      <t>P&amp;P1</t>
    </r>
    <r>
      <rPr>
        <sz val="14"/>
        <rFont val="微软雅黑"/>
        <family val="2"/>
        <charset val="134"/>
      </rPr>
      <t>：7.48</t>
    </r>
    <phoneticPr fontId="17" type="noConversion"/>
  </si>
  <si>
    <r>
      <t>P&amp;P2</t>
    </r>
    <r>
      <rPr>
        <sz val="14"/>
        <rFont val="微软雅黑"/>
        <family val="2"/>
        <charset val="134"/>
      </rPr>
      <t>：</t>
    </r>
    <r>
      <rPr>
        <sz val="14"/>
        <rFont val="Arial"/>
        <family val="2"/>
      </rPr>
      <t>7.05</t>
    </r>
    <phoneticPr fontId="17" type="noConversion"/>
  </si>
  <si>
    <r>
      <t>P&amp;P3</t>
    </r>
    <r>
      <rPr>
        <sz val="14"/>
        <rFont val="微软雅黑"/>
        <family val="2"/>
        <charset val="134"/>
      </rPr>
      <t>：7.75</t>
    </r>
    <phoneticPr fontId="17" type="noConversion"/>
  </si>
  <si>
    <t>FVT</t>
    <phoneticPr fontId="17" type="noConversion"/>
  </si>
  <si>
    <t xml:space="preserve"> </t>
    <phoneticPr fontId="17" type="noConversion"/>
  </si>
  <si>
    <r>
      <t>PICK AND PLACEMENT-</t>
    </r>
    <r>
      <rPr>
        <sz val="14"/>
        <rFont val="宋体"/>
        <family val="3"/>
        <charset val="134"/>
      </rPr>
      <t>（</t>
    </r>
    <r>
      <rPr>
        <sz val="14"/>
        <rFont val="Arial"/>
        <family val="2"/>
      </rPr>
      <t>4</t>
    </r>
    <r>
      <rPr>
        <sz val="14"/>
        <rFont val="宋体"/>
        <family val="3"/>
        <charset val="134"/>
      </rPr>
      <t>台机</t>
    </r>
    <r>
      <rPr>
        <sz val="14"/>
        <rFont val="Arial"/>
        <family val="2"/>
      </rPr>
      <t>)</t>
    </r>
    <phoneticPr fontId="17" type="noConversion"/>
  </si>
  <si>
    <t>Dispensing Red Glue</t>
    <phoneticPr fontId="17" type="noConversion"/>
  </si>
  <si>
    <t xml:space="preserve"> </t>
    <phoneticPr fontId="17" type="noConversion"/>
  </si>
  <si>
    <t>0.1g</t>
    <phoneticPr fontId="17" type="noConversion"/>
  </si>
  <si>
    <r>
      <t>P&amp;P4</t>
    </r>
    <r>
      <rPr>
        <sz val="14"/>
        <rFont val="宋体"/>
        <family val="3"/>
        <charset val="134"/>
      </rPr>
      <t>：</t>
    </r>
    <r>
      <rPr>
        <sz val="14"/>
        <rFont val="Arial"/>
        <family val="2"/>
      </rPr>
      <t>2.27</t>
    </r>
    <phoneticPr fontId="17" type="noConversion"/>
  </si>
  <si>
    <r>
      <t>RFQ Rev:</t>
    </r>
    <r>
      <rPr>
        <u/>
        <sz val="16"/>
        <rFont val="Arial"/>
        <family val="2"/>
      </rPr>
      <t>01</t>
    </r>
    <r>
      <rPr>
        <sz val="16"/>
        <rFont val="Arial"/>
        <family val="2"/>
      </rPr>
      <t xml:space="preserve">                                             Date:</t>
    </r>
    <r>
      <rPr>
        <u/>
        <sz val="16"/>
        <rFont val="Arial"/>
        <family val="2"/>
      </rPr>
      <t>2025.11.11</t>
    </r>
    <r>
      <rPr>
        <sz val="16"/>
        <rFont val="Arial"/>
        <family val="2"/>
      </rPr>
      <t xml:space="preserve">    Prepared by: </t>
    </r>
    <r>
      <rPr>
        <u/>
        <sz val="16"/>
        <rFont val="Arial"/>
        <family val="2"/>
      </rPr>
      <t xml:space="preserve"> Raul.Liu</t>
    </r>
    <r>
      <rPr>
        <sz val="16"/>
        <rFont val="Arial"/>
        <family val="2"/>
      </rPr>
      <t xml:space="preserve">                                        Checked by: </t>
    </r>
    <r>
      <rPr>
        <u/>
        <sz val="16"/>
        <rFont val="Arial"/>
        <family val="2"/>
      </rPr>
      <t xml:space="preserve"> Baron ye</t>
    </r>
    <phoneticPr fontId="17" type="noConversion"/>
  </si>
  <si>
    <r>
      <t>P&amp;P3</t>
    </r>
    <r>
      <rPr>
        <sz val="14"/>
        <rFont val="微软雅黑"/>
        <family val="2"/>
        <charset val="134"/>
      </rPr>
      <t>：8.31</t>
    </r>
    <phoneticPr fontId="17" type="noConversion"/>
  </si>
  <si>
    <t>Notes:
1.RFQ cycle time is mass production cycle time based on current design.
2.RFQ is only based on one balanced production line
3.Work time is 10 hours each shift.
4.Cycle time=Balanced time* Manpower.</t>
    <phoneticPr fontId="17" type="noConversion"/>
  </si>
  <si>
    <t>Flash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</si>
</sst>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* #,##0.00_);_(* \(#,##0.00\);_(* &quot;-&quot;??_);_(@_)"/>
    <numFmt numFmtId="177" formatCode="[$￥-804]#,##0_);[Red]\([$￥-804]#,##0\)"/>
    <numFmt numFmtId="178" formatCode="0.0_);[Red]\(0.0\)"/>
    <numFmt numFmtId="179" formatCode="0_);[Red]\(0\)"/>
    <numFmt numFmtId="180" formatCode="0.0_ "/>
    <numFmt numFmtId="181" formatCode="0_ "/>
    <numFmt numFmtId="182" formatCode="0.0;_䀀"/>
    <numFmt numFmtId="183" formatCode="[$￥-804]#,##0.00_);[Red]\([$￥-804]#,##0.00\)"/>
    <numFmt numFmtId="184" formatCode="_ [$￥-804]* #,##0.000_ ;_ [$￥-804]* \-#,##0.000_ ;_ [$￥-804]* &quot;-&quot;???_ ;_ @_ "/>
    <numFmt numFmtId="185" formatCode="_ [$￥-804]* #,##0.00_ ;_ [$￥-804]* \-#,##0.00_ ;_ [$￥-804]* &quot;-&quot;??_ ;_ @_ "/>
    <numFmt numFmtId="186" formatCode="&quot;¥&quot;#,##0.00_);[Red]\(&quot;¥&quot;#,##0.00\)"/>
  </numFmts>
  <fonts count="22" x14ac:knownFonts="1">
    <font>
      <sz val="10"/>
      <name val="Arial"/>
      <family val="2"/>
    </font>
    <font>
      <sz val="11"/>
      <color theme="1"/>
      <name val="宋体"/>
      <family val="2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0"/>
      <color indexed="8"/>
      <name val="Arial"/>
      <family val="2"/>
    </font>
    <font>
      <sz val="12"/>
      <name val="Arial"/>
      <family val="2"/>
    </font>
    <font>
      <sz val="18"/>
      <name val="Arial"/>
      <family val="2"/>
    </font>
    <font>
      <sz val="16"/>
      <name val="Arial"/>
      <family val="2"/>
    </font>
    <font>
      <u/>
      <sz val="16"/>
      <name val="Arial"/>
      <family val="2"/>
    </font>
    <font>
      <strike/>
      <sz val="12"/>
      <name val="Arial"/>
      <family val="2"/>
    </font>
    <font>
      <b/>
      <sz val="16"/>
      <name val="Arial"/>
      <family val="2"/>
    </font>
    <font>
      <b/>
      <sz val="36"/>
      <name val="宋体"/>
      <family val="3"/>
      <charset val="134"/>
    </font>
    <font>
      <b/>
      <sz val="12"/>
      <color indexed="8"/>
      <name val="Arial"/>
      <family val="2"/>
    </font>
    <font>
      <b/>
      <sz val="16"/>
      <name val="宋体"/>
      <family val="3"/>
      <charset val="134"/>
    </font>
    <font>
      <b/>
      <sz val="12"/>
      <name val="Arial"/>
      <family val="2"/>
    </font>
    <font>
      <b/>
      <sz val="12"/>
      <name val="宋体"/>
      <family val="3"/>
      <charset val="134"/>
    </font>
    <font>
      <sz val="14"/>
      <name val="Arial"/>
      <family val="2"/>
    </font>
    <font>
      <sz val="9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4"/>
      <name val="宋体"/>
      <family val="3"/>
      <charset val="134"/>
    </font>
    <font>
      <sz val="10"/>
      <color theme="1"/>
      <name val="Arial"/>
      <family val="2"/>
    </font>
    <font>
      <sz val="14"/>
      <name val="微软雅黑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5">
    <xf numFmtId="177" fontId="0" fillId="0" borderId="0"/>
    <xf numFmtId="9" fontId="2" fillId="0" borderId="0" applyFont="0" applyFill="0" applyBorder="0" applyAlignment="0" applyProtection="0"/>
    <xf numFmtId="177" fontId="3" fillId="0" borderId="0">
      <alignment vertical="center"/>
    </xf>
    <xf numFmtId="177" fontId="4" fillId="0" borderId="0">
      <alignment vertical="top"/>
    </xf>
    <xf numFmtId="43" fontId="3" fillId="0" borderId="0" applyFont="0" applyFill="0" applyBorder="0" applyAlignment="0" applyProtection="0">
      <alignment vertical="center"/>
    </xf>
    <xf numFmtId="177" fontId="2" fillId="0" borderId="0"/>
    <xf numFmtId="176" fontId="1" fillId="0" borderId="0" applyFont="0" applyFill="0" applyBorder="0" applyAlignment="0" applyProtection="0"/>
    <xf numFmtId="177" fontId="4" fillId="0" borderId="0">
      <alignment vertical="top"/>
    </xf>
    <xf numFmtId="0" fontId="3" fillId="0" borderId="0">
      <alignment vertical="center"/>
    </xf>
    <xf numFmtId="0" fontId="4" fillId="0" borderId="0">
      <alignment vertical="top"/>
    </xf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>
      <alignment vertical="center"/>
    </xf>
  </cellStyleXfs>
  <cellXfs count="107">
    <xf numFmtId="177" fontId="0" fillId="0" borderId="0" xfId="0"/>
    <xf numFmtId="0" fontId="2" fillId="0" borderId="0" xfId="8" applyFont="1" applyFill="1">
      <alignment vertical="center"/>
    </xf>
    <xf numFmtId="0" fontId="10" fillId="5" borderId="9" xfId="8" applyFont="1" applyFill="1" applyBorder="1" applyAlignment="1">
      <alignment horizontal="center" vertical="center"/>
    </xf>
    <xf numFmtId="0" fontId="2" fillId="0" borderId="0" xfId="8" applyFont="1" applyFill="1" applyBorder="1">
      <alignment vertical="center"/>
    </xf>
    <xf numFmtId="0" fontId="10" fillId="6" borderId="9" xfId="8" applyFont="1" applyFill="1" applyBorder="1" applyAlignment="1">
      <alignment horizontal="center" vertical="center"/>
    </xf>
    <xf numFmtId="0" fontId="11" fillId="0" borderId="10" xfId="8" applyFont="1" applyFill="1" applyBorder="1" applyAlignment="1">
      <alignment horizontal="center" vertical="center"/>
    </xf>
    <xf numFmtId="0" fontId="5" fillId="4" borderId="0" xfId="8" applyFont="1" applyFill="1" applyBorder="1" applyAlignment="1">
      <alignment vertical="center" wrapText="1"/>
    </xf>
    <xf numFmtId="0" fontId="5" fillId="4" borderId="6" xfId="8" applyFont="1" applyFill="1" applyBorder="1" applyAlignment="1">
      <alignment vertical="center" wrapText="1"/>
    </xf>
    <xf numFmtId="0" fontId="5" fillId="4" borderId="7" xfId="8" applyFont="1" applyFill="1" applyBorder="1" applyAlignment="1">
      <alignment vertical="center" wrapText="1"/>
    </xf>
    <xf numFmtId="0" fontId="14" fillId="7" borderId="1" xfId="8" applyFont="1" applyFill="1" applyBorder="1" applyAlignment="1">
      <alignment horizontal="center" vertical="center"/>
    </xf>
    <xf numFmtId="0" fontId="14" fillId="7" borderId="3" xfId="8" applyFont="1" applyFill="1" applyBorder="1" applyAlignment="1">
      <alignment horizontal="center" vertical="center"/>
    </xf>
    <xf numFmtId="0" fontId="5" fillId="0" borderId="0" xfId="8" applyFont="1" applyFill="1">
      <alignment vertical="center"/>
    </xf>
    <xf numFmtId="0" fontId="14" fillId="7" borderId="1" xfId="9" applyFont="1" applyFill="1" applyBorder="1" applyAlignment="1">
      <alignment horizontal="center" vertical="center" wrapText="1"/>
    </xf>
    <xf numFmtId="0" fontId="14" fillId="8" borderId="1" xfId="8" applyFont="1" applyFill="1" applyBorder="1" applyAlignment="1">
      <alignment horizontal="center" vertical="center"/>
    </xf>
    <xf numFmtId="0" fontId="14" fillId="8" borderId="1" xfId="8" applyFont="1" applyFill="1" applyBorder="1">
      <alignment vertical="center"/>
    </xf>
    <xf numFmtId="182" fontId="14" fillId="8" borderId="1" xfId="8" applyNumberFormat="1" applyFont="1" applyFill="1" applyBorder="1" applyAlignment="1">
      <alignment horizontal="center" vertical="center"/>
    </xf>
    <xf numFmtId="180" fontId="14" fillId="8" borderId="1" xfId="8" applyNumberFormat="1" applyFont="1" applyFill="1" applyBorder="1" applyAlignment="1">
      <alignment horizontal="center" vertical="center"/>
    </xf>
    <xf numFmtId="181" fontId="14" fillId="8" borderId="1" xfId="8" applyNumberFormat="1" applyFont="1" applyFill="1" applyBorder="1" applyAlignment="1">
      <alignment horizontal="center" vertical="center"/>
    </xf>
    <xf numFmtId="10" fontId="14" fillId="8" borderId="1" xfId="1" applyNumberFormat="1" applyFont="1" applyFill="1" applyBorder="1" applyAlignment="1">
      <alignment horizontal="center" vertical="center"/>
    </xf>
    <xf numFmtId="10" fontId="14" fillId="8" borderId="1" xfId="8" applyNumberFormat="1" applyFont="1" applyFill="1" applyBorder="1" applyAlignment="1">
      <alignment horizontal="center" vertical="center"/>
    </xf>
    <xf numFmtId="177" fontId="14" fillId="8" borderId="1" xfId="4" applyNumberFormat="1" applyFont="1" applyFill="1" applyBorder="1" applyAlignment="1">
      <alignment horizontal="center" vertical="center" wrapText="1"/>
    </xf>
    <xf numFmtId="183" fontId="14" fillId="8" borderId="1" xfId="4" applyNumberFormat="1" applyFont="1" applyFill="1" applyBorder="1" applyAlignment="1">
      <alignment horizontal="center" vertical="center" wrapText="1"/>
    </xf>
    <xf numFmtId="0" fontId="14" fillId="9" borderId="3" xfId="8" applyFont="1" applyFill="1" applyBorder="1" applyAlignment="1">
      <alignment vertical="center"/>
    </xf>
    <xf numFmtId="184" fontId="14" fillId="10" borderId="4" xfId="8" applyNumberFormat="1" applyFont="1" applyFill="1" applyBorder="1" applyAlignment="1">
      <alignment horizontal="center" vertical="center"/>
    </xf>
    <xf numFmtId="182" fontId="15" fillId="9" borderId="1" xfId="8" applyNumberFormat="1" applyFont="1" applyFill="1" applyBorder="1" applyAlignment="1">
      <alignment horizontal="center" vertical="center"/>
    </xf>
    <xf numFmtId="185" fontId="14" fillId="11" borderId="1" xfId="8" applyNumberFormat="1" applyFont="1" applyFill="1" applyBorder="1" applyAlignment="1">
      <alignment horizontal="center" vertical="center"/>
    </xf>
    <xf numFmtId="185" fontId="14" fillId="9" borderId="4" xfId="8" applyNumberFormat="1" applyFont="1" applyFill="1" applyBorder="1" applyAlignment="1">
      <alignment horizontal="center" vertical="center"/>
    </xf>
    <xf numFmtId="185" fontId="14" fillId="9" borderId="4" xfId="1" applyNumberFormat="1" applyFont="1" applyFill="1" applyBorder="1" applyAlignment="1">
      <alignment horizontal="center" vertical="center"/>
    </xf>
    <xf numFmtId="185" fontId="14" fillId="9" borderId="4" xfId="8" applyNumberFormat="1" applyFont="1" applyFill="1" applyBorder="1">
      <alignment vertical="center"/>
    </xf>
    <xf numFmtId="185" fontId="14" fillId="9" borderId="1" xfId="4" applyNumberFormat="1" applyFont="1" applyFill="1" applyBorder="1" applyAlignment="1">
      <alignment horizontal="center" vertical="center" wrapText="1"/>
    </xf>
    <xf numFmtId="183" fontId="14" fillId="9" borderId="1" xfId="4" applyNumberFormat="1" applyFont="1" applyFill="1" applyBorder="1" applyAlignment="1">
      <alignment horizontal="center" vertical="center" wrapText="1"/>
    </xf>
    <xf numFmtId="10" fontId="14" fillId="9" borderId="1" xfId="8" applyNumberFormat="1" applyFont="1" applyFill="1" applyBorder="1" applyAlignment="1">
      <alignment horizontal="center" vertical="center"/>
    </xf>
    <xf numFmtId="185" fontId="14" fillId="9" borderId="4" xfId="4" applyNumberFormat="1" applyFont="1" applyFill="1" applyBorder="1" applyAlignment="1">
      <alignment horizontal="center" vertical="center" wrapText="1"/>
    </xf>
    <xf numFmtId="0" fontId="14" fillId="0" borderId="0" xfId="8" applyFont="1" applyFill="1" applyBorder="1">
      <alignment vertical="center"/>
    </xf>
    <xf numFmtId="0" fontId="2" fillId="0" borderId="0" xfId="8" applyFont="1" applyFill="1" applyBorder="1" applyAlignment="1">
      <alignment horizontal="center" vertical="center"/>
    </xf>
    <xf numFmtId="0" fontId="16" fillId="0" borderId="1" xfId="8" applyFont="1" applyFill="1" applyBorder="1" applyAlignment="1">
      <alignment horizontal="center" vertical="center"/>
    </xf>
    <xf numFmtId="0" fontId="16" fillId="0" borderId="1" xfId="8" applyFont="1" applyFill="1" applyBorder="1" applyAlignment="1">
      <alignment horizontal="left" vertical="center"/>
    </xf>
    <xf numFmtId="0" fontId="16" fillId="0" borderId="1" xfId="9" applyFont="1" applyFill="1" applyBorder="1" applyAlignment="1">
      <alignment horizontal="center" vertical="center" wrapText="1"/>
    </xf>
    <xf numFmtId="0" fontId="16" fillId="0" borderId="1" xfId="9" applyNumberFormat="1" applyFont="1" applyFill="1" applyBorder="1" applyAlignment="1">
      <alignment horizontal="center" vertical="center" wrapText="1"/>
    </xf>
    <xf numFmtId="178" fontId="16" fillId="4" borderId="1" xfId="9" applyNumberFormat="1" applyFont="1" applyFill="1" applyBorder="1" applyAlignment="1">
      <alignment horizontal="center" vertical="center" wrapText="1"/>
    </xf>
    <xf numFmtId="179" fontId="16" fillId="4" borderId="1" xfId="9" applyNumberFormat="1" applyFont="1" applyFill="1" applyBorder="1" applyAlignment="1">
      <alignment horizontal="center" vertical="center" wrapText="1"/>
    </xf>
    <xf numFmtId="10" fontId="16" fillId="0" borderId="1" xfId="9" applyNumberFormat="1" applyFont="1" applyFill="1" applyBorder="1" applyAlignment="1">
      <alignment horizontal="center" vertical="center" wrapText="1"/>
    </xf>
    <xf numFmtId="10" fontId="16" fillId="4" borderId="1" xfId="9" applyNumberFormat="1" applyFont="1" applyFill="1" applyBorder="1" applyAlignment="1">
      <alignment horizontal="center" vertical="center" wrapText="1"/>
    </xf>
    <xf numFmtId="177" fontId="16" fillId="0" borderId="1" xfId="4" applyNumberFormat="1" applyFont="1" applyFill="1" applyBorder="1" applyAlignment="1">
      <alignment horizontal="center" vertical="center" wrapText="1"/>
    </xf>
    <xf numFmtId="177" fontId="16" fillId="0" borderId="1" xfId="9" applyNumberFormat="1" applyFont="1" applyFill="1" applyBorder="1" applyAlignment="1">
      <alignment horizontal="center" vertical="center" wrapText="1"/>
    </xf>
    <xf numFmtId="177" fontId="16" fillId="0" borderId="1" xfId="4" applyNumberFormat="1" applyFont="1" applyFill="1" applyBorder="1" applyAlignment="1">
      <alignment horizontal="center" vertical="center"/>
    </xf>
    <xf numFmtId="0" fontId="16" fillId="0" borderId="0" xfId="8" applyFont="1" applyFill="1" applyAlignment="1">
      <alignment horizontal="center" vertical="center"/>
    </xf>
    <xf numFmtId="0" fontId="16" fillId="0" borderId="1" xfId="9" applyFont="1" applyFill="1" applyBorder="1" applyAlignment="1">
      <alignment horizontal="left" vertical="center" wrapText="1"/>
    </xf>
    <xf numFmtId="0" fontId="16" fillId="0" borderId="0" xfId="8" applyFont="1" applyFill="1">
      <alignment vertical="center"/>
    </xf>
    <xf numFmtId="0" fontId="16" fillId="2" borderId="1" xfId="9" applyFont="1" applyFill="1" applyBorder="1" applyAlignment="1">
      <alignment horizontal="left" vertical="center" wrapText="1"/>
    </xf>
    <xf numFmtId="10" fontId="16" fillId="0" borderId="1" xfId="1" applyNumberFormat="1" applyFont="1" applyFill="1" applyBorder="1" applyAlignment="1">
      <alignment horizontal="center" vertical="center" wrapText="1"/>
    </xf>
    <xf numFmtId="0" fontId="16" fillId="3" borderId="1" xfId="9" applyFont="1" applyFill="1" applyBorder="1" applyAlignment="1">
      <alignment horizontal="left" vertical="center" wrapText="1"/>
    </xf>
    <xf numFmtId="0" fontId="16" fillId="3" borderId="1" xfId="9" applyFont="1" applyFill="1" applyBorder="1" applyAlignment="1">
      <alignment horizontal="center" vertical="center" wrapText="1"/>
    </xf>
    <xf numFmtId="0" fontId="16" fillId="3" borderId="1" xfId="9" applyNumberFormat="1" applyFont="1" applyFill="1" applyBorder="1" applyAlignment="1">
      <alignment horizontal="center" vertical="center" wrapText="1"/>
    </xf>
    <xf numFmtId="0" fontId="16" fillId="12" borderId="0" xfId="8" applyFont="1" applyFill="1" applyAlignment="1">
      <alignment horizontal="center" vertical="center"/>
    </xf>
    <xf numFmtId="0" fontId="16" fillId="12" borderId="0" xfId="8" applyFont="1" applyFill="1">
      <alignment vertical="center"/>
    </xf>
    <xf numFmtId="178" fontId="16" fillId="11" borderId="1" xfId="9" applyNumberFormat="1" applyFont="1" applyFill="1" applyBorder="1" applyAlignment="1">
      <alignment horizontal="center" vertical="center" wrapText="1"/>
    </xf>
    <xf numFmtId="0" fontId="16" fillId="11" borderId="0" xfId="8" applyFont="1" applyFill="1" applyAlignment="1">
      <alignment horizontal="center" vertical="center"/>
    </xf>
    <xf numFmtId="0" fontId="5" fillId="12" borderId="0" xfId="8" applyFont="1" applyFill="1" applyAlignment="1">
      <alignment vertical="center" wrapText="1"/>
    </xf>
    <xf numFmtId="0" fontId="14" fillId="7" borderId="1" xfId="9" applyFont="1" applyFill="1" applyBorder="1" applyAlignment="1">
      <alignment horizontal="center" vertical="center" wrapText="1"/>
    </xf>
    <xf numFmtId="0" fontId="14" fillId="7" borderId="1" xfId="8" applyFont="1" applyFill="1" applyBorder="1" applyAlignment="1">
      <alignment horizontal="center" vertical="center"/>
    </xf>
    <xf numFmtId="0" fontId="14" fillId="7" borderId="3" xfId="8" applyFont="1" applyFill="1" applyBorder="1" applyAlignment="1">
      <alignment horizontal="center" vertical="center"/>
    </xf>
    <xf numFmtId="0" fontId="14" fillId="7" borderId="1" xfId="9" applyFont="1" applyFill="1" applyBorder="1" applyAlignment="1">
      <alignment horizontal="center" vertical="center" wrapText="1"/>
    </xf>
    <xf numFmtId="0" fontId="14" fillId="7" borderId="1" xfId="8" applyFont="1" applyFill="1" applyBorder="1" applyAlignment="1">
      <alignment horizontal="center" vertical="center"/>
    </xf>
    <xf numFmtId="0" fontId="14" fillId="7" borderId="3" xfId="8" applyFont="1" applyFill="1" applyBorder="1" applyAlignment="1">
      <alignment horizontal="center" vertical="center"/>
    </xf>
    <xf numFmtId="0" fontId="16" fillId="0" borderId="1" xfId="9" applyFont="1" applyFill="1" applyBorder="1" applyAlignment="1">
      <alignment horizontal="center" vertical="center" wrapText="1"/>
    </xf>
    <xf numFmtId="177" fontId="16" fillId="0" borderId="1" xfId="9" applyNumberFormat="1" applyFont="1" applyFill="1" applyBorder="1" applyAlignment="1">
      <alignment horizontal="center" vertical="center" wrapText="1"/>
    </xf>
    <xf numFmtId="177" fontId="16" fillId="0" borderId="1" xfId="12" applyNumberFormat="1" applyFont="1" applyFill="1" applyBorder="1" applyAlignment="1">
      <alignment horizontal="center" vertical="center" wrapText="1"/>
    </xf>
    <xf numFmtId="0" fontId="16" fillId="11" borderId="0" xfId="8" applyFont="1" applyFill="1">
      <alignment vertical="center"/>
    </xf>
    <xf numFmtId="0" fontId="19" fillId="11" borderId="0" xfId="8" applyFont="1" applyFill="1" applyAlignment="1">
      <alignment horizontal="center" vertical="center"/>
    </xf>
    <xf numFmtId="0" fontId="16" fillId="11" borderId="1" xfId="9" applyFont="1" applyFill="1" applyBorder="1" applyAlignment="1">
      <alignment horizontal="center" vertical="center" wrapText="1"/>
    </xf>
    <xf numFmtId="186" fontId="2" fillId="0" borderId="0" xfId="8" applyNumberFormat="1" applyFont="1" applyFill="1" applyBorder="1">
      <alignment vertical="center"/>
    </xf>
    <xf numFmtId="0" fontId="14" fillId="7" borderId="1" xfId="9" applyFont="1" applyFill="1" applyBorder="1" applyAlignment="1">
      <alignment horizontal="center" vertical="center" wrapText="1"/>
    </xf>
    <xf numFmtId="0" fontId="14" fillId="7" borderId="1" xfId="8" applyFont="1" applyFill="1" applyBorder="1" applyAlignment="1">
      <alignment horizontal="center" vertical="center"/>
    </xf>
    <xf numFmtId="0" fontId="14" fillId="7" borderId="3" xfId="8" applyFont="1" applyFill="1" applyBorder="1" applyAlignment="1">
      <alignment horizontal="center" vertical="center"/>
    </xf>
    <xf numFmtId="0" fontId="16" fillId="11" borderId="1" xfId="9" applyNumberFormat="1" applyFont="1" applyFill="1" applyBorder="1" applyAlignment="1">
      <alignment horizontal="center" vertical="center" wrapText="1"/>
    </xf>
    <xf numFmtId="1" fontId="16" fillId="11" borderId="1" xfId="9" applyNumberFormat="1" applyFont="1" applyFill="1" applyBorder="1" applyAlignment="1">
      <alignment horizontal="center" vertical="center" wrapText="1"/>
    </xf>
    <xf numFmtId="177" fontId="16" fillId="11" borderId="1" xfId="12" applyNumberFormat="1" applyFont="1" applyFill="1" applyBorder="1" applyAlignment="1">
      <alignment horizontal="center" vertical="center" wrapText="1"/>
    </xf>
    <xf numFmtId="0" fontId="14" fillId="7" borderId="1" xfId="9" applyFont="1" applyFill="1" applyBorder="1" applyAlignment="1">
      <alignment horizontal="center" vertical="center" wrapText="1"/>
    </xf>
    <xf numFmtId="0" fontId="14" fillId="7" borderId="1" xfId="8" applyFont="1" applyFill="1" applyBorder="1" applyAlignment="1">
      <alignment horizontal="center" vertical="center"/>
    </xf>
    <xf numFmtId="0" fontId="14" fillId="7" borderId="3" xfId="8" applyFont="1" applyFill="1" applyBorder="1" applyAlignment="1">
      <alignment horizontal="center" vertical="center"/>
    </xf>
    <xf numFmtId="0" fontId="14" fillId="7" borderId="1" xfId="9" applyFont="1" applyFill="1" applyBorder="1" applyAlignment="1">
      <alignment horizontal="center" vertical="center" wrapText="1"/>
    </xf>
    <xf numFmtId="0" fontId="14" fillId="7" borderId="1" xfId="8" applyFont="1" applyFill="1" applyBorder="1" applyAlignment="1">
      <alignment horizontal="center" vertical="center"/>
    </xf>
    <xf numFmtId="0" fontId="14" fillId="7" borderId="3" xfId="8" applyFont="1" applyFill="1" applyBorder="1" applyAlignment="1">
      <alignment horizontal="center" vertical="center"/>
    </xf>
    <xf numFmtId="0" fontId="13" fillId="6" borderId="3" xfId="8" applyFont="1" applyFill="1" applyBorder="1" applyAlignment="1">
      <alignment horizontal="center" vertical="center" wrapText="1"/>
    </xf>
    <xf numFmtId="0" fontId="10" fillId="6" borderId="4" xfId="8" applyFont="1" applyFill="1" applyBorder="1" applyAlignment="1">
      <alignment horizontal="center" vertical="center" wrapText="1"/>
    </xf>
    <xf numFmtId="0" fontId="6" fillId="0" borderId="5" xfId="8" applyFont="1" applyFill="1" applyBorder="1" applyAlignment="1">
      <alignment horizontal="center" vertical="center"/>
    </xf>
    <xf numFmtId="0" fontId="6" fillId="0" borderId="0" xfId="8" applyFont="1" applyFill="1" applyBorder="1" applyAlignment="1">
      <alignment horizontal="center" vertical="center"/>
    </xf>
    <xf numFmtId="0" fontId="7" fillId="0" borderId="5" xfId="8" applyFont="1" applyFill="1" applyBorder="1" applyAlignment="1">
      <alignment horizontal="left" vertical="center"/>
    </xf>
    <xf numFmtId="0" fontId="7" fillId="0" borderId="0" xfId="8" applyFont="1" applyFill="1" applyBorder="1" applyAlignment="1">
      <alignment horizontal="left" vertical="center"/>
    </xf>
    <xf numFmtId="0" fontId="5" fillId="4" borderId="5" xfId="8" applyFont="1" applyFill="1" applyBorder="1" applyAlignment="1">
      <alignment horizontal="left" vertical="center" wrapText="1"/>
    </xf>
    <xf numFmtId="0" fontId="5" fillId="4" borderId="0" xfId="8" applyFont="1" applyFill="1" applyBorder="1" applyAlignment="1">
      <alignment horizontal="left" vertical="center" wrapText="1"/>
    </xf>
    <xf numFmtId="0" fontId="5" fillId="4" borderId="8" xfId="8" applyFont="1" applyFill="1" applyBorder="1" applyAlignment="1">
      <alignment horizontal="left" vertical="center" wrapText="1"/>
    </xf>
    <xf numFmtId="0" fontId="12" fillId="4" borderId="7" xfId="8" applyFont="1" applyFill="1" applyBorder="1" applyAlignment="1">
      <alignment horizontal="left" vertical="center" wrapText="1"/>
    </xf>
    <xf numFmtId="0" fontId="5" fillId="4" borderId="7" xfId="8" applyFont="1" applyFill="1" applyBorder="1" applyAlignment="1">
      <alignment horizontal="center" vertical="center" wrapText="1"/>
    </xf>
    <xf numFmtId="0" fontId="5" fillId="4" borderId="3" xfId="8" applyFont="1" applyFill="1" applyBorder="1" applyAlignment="1">
      <alignment horizontal="left" vertical="center" wrapText="1"/>
    </xf>
    <xf numFmtId="0" fontId="5" fillId="4" borderId="4" xfId="8" applyFont="1" applyFill="1" applyBorder="1" applyAlignment="1">
      <alignment horizontal="left" vertical="center" wrapText="1"/>
    </xf>
    <xf numFmtId="0" fontId="5" fillId="4" borderId="2" xfId="8" applyFont="1" applyFill="1" applyBorder="1" applyAlignment="1">
      <alignment horizontal="left" vertical="center" wrapText="1"/>
    </xf>
    <xf numFmtId="0" fontId="14" fillId="7" borderId="1" xfId="8" applyFont="1" applyFill="1" applyBorder="1" applyAlignment="1">
      <alignment horizontal="center" vertical="center" wrapText="1"/>
    </xf>
    <xf numFmtId="0" fontId="14" fillId="7" borderId="1" xfId="9" applyFont="1" applyFill="1" applyBorder="1" applyAlignment="1">
      <alignment horizontal="center" vertical="center" wrapText="1"/>
    </xf>
    <xf numFmtId="0" fontId="14" fillId="7" borderId="1" xfId="8" applyFont="1" applyFill="1" applyBorder="1" applyAlignment="1">
      <alignment horizontal="center" vertical="center"/>
    </xf>
    <xf numFmtId="0" fontId="14" fillId="7" borderId="3" xfId="8" applyFont="1" applyFill="1" applyBorder="1" applyAlignment="1">
      <alignment horizontal="center" vertical="center"/>
    </xf>
    <xf numFmtId="0" fontId="14" fillId="7" borderId="4" xfId="8" applyFont="1" applyFill="1" applyBorder="1" applyAlignment="1">
      <alignment horizontal="center" vertical="center"/>
    </xf>
    <xf numFmtId="0" fontId="14" fillId="7" borderId="2" xfId="8" applyFont="1" applyFill="1" applyBorder="1" applyAlignment="1">
      <alignment horizontal="center" vertical="center"/>
    </xf>
    <xf numFmtId="44" fontId="20" fillId="0" borderId="11" xfId="14" applyFont="1" applyBorder="1" applyAlignment="1" applyProtection="1">
      <alignment horizontal="center"/>
      <protection locked="0"/>
    </xf>
    <xf numFmtId="44" fontId="20" fillId="0" borderId="12" xfId="14" applyFont="1" applyBorder="1" applyAlignment="1" applyProtection="1">
      <alignment horizontal="center"/>
      <protection locked="0"/>
    </xf>
    <xf numFmtId="44" fontId="20" fillId="0" borderId="13" xfId="14" applyFont="1" applyBorder="1" applyAlignment="1" applyProtection="1">
      <alignment horizontal="center"/>
      <protection locked="0"/>
    </xf>
  </cellXfs>
  <cellStyles count="15">
    <cellStyle name="Comma 6" xfId="6" xr:uid="{00000000-0005-0000-0000-000000000000}"/>
    <cellStyle name="Comma 6 2" xfId="11" xr:uid="{00000000-0005-0000-0000-000001000000}"/>
    <cellStyle name="Comma 6 2 2" xfId="13" xr:uid="{00000000-0005-0000-0000-000002000000}"/>
    <cellStyle name="Comma_template of RFQ" xfId="4" xr:uid="{00000000-0005-0000-0000-000003000000}"/>
    <cellStyle name="Comma_template of RFQ 2" xfId="12" xr:uid="{00000000-0005-0000-0000-000004000000}"/>
    <cellStyle name="Normal 2" xfId="5" xr:uid="{00000000-0005-0000-0000-000005000000}"/>
    <cellStyle name="Normal_template of RFQ" xfId="2" xr:uid="{00000000-0005-0000-0000-000006000000}"/>
    <cellStyle name="Normal_template of RFQ 2" xfId="8" xr:uid="{00000000-0005-0000-0000-000007000000}"/>
    <cellStyle name="Style 1" xfId="3" xr:uid="{00000000-0005-0000-0000-000008000000}"/>
    <cellStyle name="Style 1 2" xfId="7" xr:uid="{00000000-0005-0000-0000-000009000000}"/>
    <cellStyle name="Style 1 3" xfId="9" xr:uid="{00000000-0005-0000-0000-00000A000000}"/>
    <cellStyle name="百分比" xfId="1" builtinId="5"/>
    <cellStyle name="常规" xfId="0" builtinId="0"/>
    <cellStyle name="常规 2" xfId="10" xr:uid="{00000000-0005-0000-0000-00000D000000}"/>
    <cellStyle name="货币" xfId="14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104775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0" y="6705600"/>
          <a:ext cx="0" cy="1047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104775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0" y="6705600"/>
          <a:ext cx="0" cy="1047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114300</xdr:rowOff>
    </xdr:to>
    <xdr:sp macro="" textlink="">
      <xdr:nvSpPr>
        <xdr:cNvPr id="6" name="Lin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0" y="6705600"/>
          <a:ext cx="0" cy="1143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104775</xdr:rowOff>
    </xdr:to>
    <xdr:sp macro="" textlink="">
      <xdr:nvSpPr>
        <xdr:cNvPr id="7" name="Lin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0" y="6705600"/>
          <a:ext cx="0" cy="1047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123825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 flipH="1">
          <a:off x="0" y="6705600"/>
          <a:ext cx="0" cy="1238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2170545</xdr:colOff>
      <xdr:row>3</xdr:row>
      <xdr:rowOff>2574636</xdr:rowOff>
    </xdr:from>
    <xdr:to>
      <xdr:col>3</xdr:col>
      <xdr:colOff>1062182</xdr:colOff>
      <xdr:row>3</xdr:row>
      <xdr:rowOff>3278909</xdr:rowOff>
    </xdr:to>
    <xdr:cxnSp macro="">
      <xdr:nvCxnSpPr>
        <xdr:cNvPr id="9" name="直接箭头连接符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 bwMode="auto">
        <a:xfrm flipH="1" flipV="1">
          <a:off x="3211945" y="4841586"/>
          <a:ext cx="2809587" cy="704273"/>
        </a:xfrm>
        <a:prstGeom prst="straightConnector1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</xdr:col>
      <xdr:colOff>773545</xdr:colOff>
      <xdr:row>3</xdr:row>
      <xdr:rowOff>531091</xdr:rowOff>
    </xdr:from>
    <xdr:to>
      <xdr:col>1</xdr:col>
      <xdr:colOff>2008909</xdr:colOff>
      <xdr:row>3</xdr:row>
      <xdr:rowOff>1004455</xdr:rowOff>
    </xdr:to>
    <xdr:sp macro="" textlink="">
      <xdr:nvSpPr>
        <xdr:cNvPr id="16" name="文本框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814945" y="2798041"/>
          <a:ext cx="1235364" cy="4733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第一面贴片</a:t>
          </a:r>
          <a:endParaRPr lang="en-US" sz="1100"/>
        </a:p>
      </xdr:txBody>
    </xdr:sp>
    <xdr:clientData/>
  </xdr:twoCellAnchor>
  <xdr:twoCellAnchor editAs="oneCell">
    <xdr:from>
      <xdr:col>1</xdr:col>
      <xdr:colOff>2794000</xdr:colOff>
      <xdr:row>3</xdr:row>
      <xdr:rowOff>365125</xdr:rowOff>
    </xdr:from>
    <xdr:to>
      <xdr:col>5</xdr:col>
      <xdr:colOff>1029206</xdr:colOff>
      <xdr:row>3</xdr:row>
      <xdr:rowOff>3706523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1750" y="2619375"/>
          <a:ext cx="4770944" cy="3336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104775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0" y="6477000"/>
          <a:ext cx="0" cy="1047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104775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0" y="6477000"/>
          <a:ext cx="0" cy="1047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114300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0" y="6477000"/>
          <a:ext cx="0" cy="1143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104775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0" y="6477000"/>
          <a:ext cx="0" cy="1047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123825</xdr:rowOff>
    </xdr:to>
    <xdr:sp macro="" textlink="">
      <xdr:nvSpPr>
        <xdr:cNvPr id="6" name="Line 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 flipH="1">
          <a:off x="0" y="6477000"/>
          <a:ext cx="0" cy="1238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2170545</xdr:colOff>
      <xdr:row>3</xdr:row>
      <xdr:rowOff>2574636</xdr:rowOff>
    </xdr:from>
    <xdr:to>
      <xdr:col>3</xdr:col>
      <xdr:colOff>1062182</xdr:colOff>
      <xdr:row>3</xdr:row>
      <xdr:rowOff>3278909</xdr:rowOff>
    </xdr:to>
    <xdr:cxnSp macro="">
      <xdr:nvCxnSpPr>
        <xdr:cNvPr id="13" name="直接箭头连接符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 bwMode="auto">
        <a:xfrm flipH="1" flipV="1">
          <a:off x="3209636" y="4849091"/>
          <a:ext cx="2447637" cy="704273"/>
        </a:xfrm>
        <a:prstGeom prst="straightConnector1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</xdr:col>
      <xdr:colOff>2170545</xdr:colOff>
      <xdr:row>3</xdr:row>
      <xdr:rowOff>2574636</xdr:rowOff>
    </xdr:from>
    <xdr:to>
      <xdr:col>3</xdr:col>
      <xdr:colOff>1062182</xdr:colOff>
      <xdr:row>3</xdr:row>
      <xdr:rowOff>3278909</xdr:rowOff>
    </xdr:to>
    <xdr:cxnSp macro="">
      <xdr:nvCxnSpPr>
        <xdr:cNvPr id="10" name="直接箭头连接符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 bwMode="auto">
        <a:xfrm flipH="1" flipV="1">
          <a:off x="3211945" y="4841586"/>
          <a:ext cx="3082637" cy="704273"/>
        </a:xfrm>
        <a:prstGeom prst="straightConnector1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 editAs="oneCell">
    <xdr:from>
      <xdr:col>1</xdr:col>
      <xdr:colOff>1095375</xdr:colOff>
      <xdr:row>3</xdr:row>
      <xdr:rowOff>444500</xdr:rowOff>
    </xdr:from>
    <xdr:to>
      <xdr:col>4</xdr:col>
      <xdr:colOff>1031101</xdr:colOff>
      <xdr:row>3</xdr:row>
      <xdr:rowOff>3838863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2698750"/>
          <a:ext cx="5031601" cy="3394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104775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0" y="6705600"/>
          <a:ext cx="0" cy="1047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104775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0" y="6705600"/>
          <a:ext cx="0" cy="1047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114300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0" y="6705600"/>
          <a:ext cx="0" cy="1143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104775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0" y="6705600"/>
          <a:ext cx="0" cy="1047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123825</xdr:rowOff>
    </xdr:to>
    <xdr:sp macro="" textlink="">
      <xdr:nvSpPr>
        <xdr:cNvPr id="6" name="Line 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 flipH="1">
          <a:off x="0" y="6705600"/>
          <a:ext cx="0" cy="1238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2170545</xdr:colOff>
      <xdr:row>3</xdr:row>
      <xdr:rowOff>2574636</xdr:rowOff>
    </xdr:from>
    <xdr:to>
      <xdr:col>3</xdr:col>
      <xdr:colOff>1062182</xdr:colOff>
      <xdr:row>3</xdr:row>
      <xdr:rowOff>3278909</xdr:rowOff>
    </xdr:to>
    <xdr:cxnSp macro="">
      <xdr:nvCxnSpPr>
        <xdr:cNvPr id="7" name="直接箭头连接符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 bwMode="auto">
        <a:xfrm flipH="1" flipV="1">
          <a:off x="3211945" y="4841586"/>
          <a:ext cx="2809587" cy="704273"/>
        </a:xfrm>
        <a:prstGeom prst="straightConnector1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</xdr:col>
      <xdr:colOff>2170545</xdr:colOff>
      <xdr:row>3</xdr:row>
      <xdr:rowOff>2574636</xdr:rowOff>
    </xdr:from>
    <xdr:to>
      <xdr:col>3</xdr:col>
      <xdr:colOff>1062182</xdr:colOff>
      <xdr:row>3</xdr:row>
      <xdr:rowOff>3278909</xdr:rowOff>
    </xdr:to>
    <xdr:cxnSp macro="">
      <xdr:nvCxnSpPr>
        <xdr:cNvPr id="10" name="直接箭头连接符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 bwMode="auto">
        <a:xfrm flipH="1" flipV="1">
          <a:off x="3211945" y="4841586"/>
          <a:ext cx="2809587" cy="704273"/>
        </a:xfrm>
        <a:prstGeom prst="straightConnector1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</xdr:col>
      <xdr:colOff>2170545</xdr:colOff>
      <xdr:row>3</xdr:row>
      <xdr:rowOff>2574636</xdr:rowOff>
    </xdr:from>
    <xdr:to>
      <xdr:col>3</xdr:col>
      <xdr:colOff>1062182</xdr:colOff>
      <xdr:row>3</xdr:row>
      <xdr:rowOff>3278909</xdr:rowOff>
    </xdr:to>
    <xdr:cxnSp macro="">
      <xdr:nvCxnSpPr>
        <xdr:cNvPr id="12" name="直接箭头连接符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 bwMode="auto">
        <a:xfrm flipH="1" flipV="1">
          <a:off x="3211945" y="4841586"/>
          <a:ext cx="2809587" cy="704273"/>
        </a:xfrm>
        <a:prstGeom prst="straightConnector1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 editAs="oneCell">
    <xdr:from>
      <xdr:col>1</xdr:col>
      <xdr:colOff>762000</xdr:colOff>
      <xdr:row>3</xdr:row>
      <xdr:rowOff>396875</xdr:rowOff>
    </xdr:from>
    <xdr:to>
      <xdr:col>4</xdr:col>
      <xdr:colOff>697726</xdr:colOff>
      <xdr:row>3</xdr:row>
      <xdr:rowOff>3791238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651125"/>
          <a:ext cx="5031601" cy="3394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104775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0" y="6705600"/>
          <a:ext cx="0" cy="1047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104775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>
          <a:off x="0" y="6705600"/>
          <a:ext cx="0" cy="1047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114300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ShapeType="1"/>
        </xdr:cNvSpPr>
      </xdr:nvSpPr>
      <xdr:spPr bwMode="auto">
        <a:xfrm>
          <a:off x="0" y="6705600"/>
          <a:ext cx="0" cy="1143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104775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ShapeType="1"/>
        </xdr:cNvSpPr>
      </xdr:nvSpPr>
      <xdr:spPr bwMode="auto">
        <a:xfrm>
          <a:off x="0" y="6705600"/>
          <a:ext cx="0" cy="1047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123825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ShapeType="1"/>
        </xdr:cNvSpPr>
      </xdr:nvSpPr>
      <xdr:spPr bwMode="auto">
        <a:xfrm flipH="1">
          <a:off x="0" y="6705600"/>
          <a:ext cx="0" cy="1238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2170545</xdr:colOff>
      <xdr:row>3</xdr:row>
      <xdr:rowOff>2574636</xdr:rowOff>
    </xdr:from>
    <xdr:to>
      <xdr:col>3</xdr:col>
      <xdr:colOff>1062182</xdr:colOff>
      <xdr:row>3</xdr:row>
      <xdr:rowOff>3278909</xdr:rowOff>
    </xdr:to>
    <xdr:cxnSp macro="">
      <xdr:nvCxnSpPr>
        <xdr:cNvPr id="8" name="直接箭头连接符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 bwMode="auto">
        <a:xfrm flipH="1" flipV="1">
          <a:off x="3211945" y="4841586"/>
          <a:ext cx="2809587" cy="704273"/>
        </a:xfrm>
        <a:prstGeom prst="straightConnector1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</xdr:col>
      <xdr:colOff>2170545</xdr:colOff>
      <xdr:row>3</xdr:row>
      <xdr:rowOff>2574636</xdr:rowOff>
    </xdr:from>
    <xdr:to>
      <xdr:col>3</xdr:col>
      <xdr:colOff>1062182</xdr:colOff>
      <xdr:row>3</xdr:row>
      <xdr:rowOff>3278909</xdr:rowOff>
    </xdr:to>
    <xdr:cxnSp macro="">
      <xdr:nvCxnSpPr>
        <xdr:cNvPr id="10" name="直接箭头连接符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 bwMode="auto">
        <a:xfrm flipH="1" flipV="1">
          <a:off x="3211945" y="4841586"/>
          <a:ext cx="2809587" cy="704273"/>
        </a:xfrm>
        <a:prstGeom prst="straightConnector1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</xdr:col>
      <xdr:colOff>2170545</xdr:colOff>
      <xdr:row>3</xdr:row>
      <xdr:rowOff>2574636</xdr:rowOff>
    </xdr:from>
    <xdr:to>
      <xdr:col>3</xdr:col>
      <xdr:colOff>1062182</xdr:colOff>
      <xdr:row>3</xdr:row>
      <xdr:rowOff>3278909</xdr:rowOff>
    </xdr:to>
    <xdr:cxnSp macro="">
      <xdr:nvCxnSpPr>
        <xdr:cNvPr id="12" name="直接箭头连接符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 bwMode="auto">
        <a:xfrm flipH="1" flipV="1">
          <a:off x="3211945" y="4841586"/>
          <a:ext cx="2809587" cy="704273"/>
        </a:xfrm>
        <a:prstGeom prst="straightConnector1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</xdr:col>
      <xdr:colOff>2170545</xdr:colOff>
      <xdr:row>3</xdr:row>
      <xdr:rowOff>2574636</xdr:rowOff>
    </xdr:from>
    <xdr:to>
      <xdr:col>3</xdr:col>
      <xdr:colOff>1062182</xdr:colOff>
      <xdr:row>3</xdr:row>
      <xdr:rowOff>3278909</xdr:rowOff>
    </xdr:to>
    <xdr:cxnSp macro="">
      <xdr:nvCxnSpPr>
        <xdr:cNvPr id="13" name="直接箭头连接符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 bwMode="auto">
        <a:xfrm flipH="1" flipV="1">
          <a:off x="3211945" y="4841586"/>
          <a:ext cx="2809587" cy="704273"/>
        </a:xfrm>
        <a:prstGeom prst="straightConnector1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</xdr:col>
      <xdr:colOff>2170545</xdr:colOff>
      <xdr:row>3</xdr:row>
      <xdr:rowOff>2574636</xdr:rowOff>
    </xdr:from>
    <xdr:to>
      <xdr:col>3</xdr:col>
      <xdr:colOff>1062182</xdr:colOff>
      <xdr:row>3</xdr:row>
      <xdr:rowOff>3278909</xdr:rowOff>
    </xdr:to>
    <xdr:cxnSp macro="">
      <xdr:nvCxnSpPr>
        <xdr:cNvPr id="14" name="直接箭头连接符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/>
      </xdr:nvCxnSpPr>
      <xdr:spPr bwMode="auto">
        <a:xfrm flipH="1" flipV="1">
          <a:off x="3211945" y="4841586"/>
          <a:ext cx="2809587" cy="704273"/>
        </a:xfrm>
        <a:prstGeom prst="straightConnector1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</xdr:col>
      <xdr:colOff>2170545</xdr:colOff>
      <xdr:row>3</xdr:row>
      <xdr:rowOff>2574636</xdr:rowOff>
    </xdr:from>
    <xdr:to>
      <xdr:col>3</xdr:col>
      <xdr:colOff>1062182</xdr:colOff>
      <xdr:row>3</xdr:row>
      <xdr:rowOff>3278909</xdr:rowOff>
    </xdr:to>
    <xdr:cxnSp macro="">
      <xdr:nvCxnSpPr>
        <xdr:cNvPr id="15" name="直接箭头连接符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 bwMode="auto">
        <a:xfrm flipH="1" flipV="1">
          <a:off x="3211945" y="4841586"/>
          <a:ext cx="2809587" cy="704273"/>
        </a:xfrm>
        <a:prstGeom prst="straightConnector1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 editAs="oneCell">
    <xdr:from>
      <xdr:col>1</xdr:col>
      <xdr:colOff>762000</xdr:colOff>
      <xdr:row>3</xdr:row>
      <xdr:rowOff>396875</xdr:rowOff>
    </xdr:from>
    <xdr:to>
      <xdr:col>4</xdr:col>
      <xdr:colOff>272276</xdr:colOff>
      <xdr:row>3</xdr:row>
      <xdr:rowOff>3791238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3400" y="2663825"/>
          <a:ext cx="5022076" cy="3394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104775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856ED01-A420-4C28-8756-4204AB6CE169}"/>
            </a:ext>
          </a:extLst>
        </xdr:cNvPr>
        <xdr:cNvSpPr>
          <a:spLocks noChangeShapeType="1"/>
        </xdr:cNvSpPr>
      </xdr:nvSpPr>
      <xdr:spPr bwMode="auto">
        <a:xfrm>
          <a:off x="0" y="6705600"/>
          <a:ext cx="0" cy="1047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104775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22CFCBC8-F2B8-4444-9E5A-EFCAAEDBCF12}"/>
            </a:ext>
          </a:extLst>
        </xdr:cNvPr>
        <xdr:cNvSpPr>
          <a:spLocks noChangeShapeType="1"/>
        </xdr:cNvSpPr>
      </xdr:nvSpPr>
      <xdr:spPr bwMode="auto">
        <a:xfrm>
          <a:off x="0" y="6705600"/>
          <a:ext cx="0" cy="1047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114300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56B4AC10-A8D9-4156-84F3-648601223AF1}"/>
            </a:ext>
          </a:extLst>
        </xdr:cNvPr>
        <xdr:cNvSpPr>
          <a:spLocks noChangeShapeType="1"/>
        </xdr:cNvSpPr>
      </xdr:nvSpPr>
      <xdr:spPr bwMode="auto">
        <a:xfrm>
          <a:off x="0" y="6705600"/>
          <a:ext cx="0" cy="1143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104775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126B915E-8C80-4470-B3A2-1808EA8EFAC7}"/>
            </a:ext>
          </a:extLst>
        </xdr:cNvPr>
        <xdr:cNvSpPr>
          <a:spLocks noChangeShapeType="1"/>
        </xdr:cNvSpPr>
      </xdr:nvSpPr>
      <xdr:spPr bwMode="auto">
        <a:xfrm>
          <a:off x="0" y="6705600"/>
          <a:ext cx="0" cy="1047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123825</xdr:rowOff>
    </xdr:to>
    <xdr:sp macro="" textlink="">
      <xdr:nvSpPr>
        <xdr:cNvPr id="6" name="Line 7">
          <a:extLst>
            <a:ext uri="{FF2B5EF4-FFF2-40B4-BE49-F238E27FC236}">
              <a16:creationId xmlns:a16="http://schemas.microsoft.com/office/drawing/2014/main" id="{F2A597C1-7E7D-4AAD-AA74-A1D449B42D4D}"/>
            </a:ext>
          </a:extLst>
        </xdr:cNvPr>
        <xdr:cNvSpPr>
          <a:spLocks noChangeShapeType="1"/>
        </xdr:cNvSpPr>
      </xdr:nvSpPr>
      <xdr:spPr bwMode="auto">
        <a:xfrm flipH="1">
          <a:off x="0" y="6705600"/>
          <a:ext cx="0" cy="1238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2170545</xdr:colOff>
      <xdr:row>3</xdr:row>
      <xdr:rowOff>2574636</xdr:rowOff>
    </xdr:from>
    <xdr:to>
      <xdr:col>3</xdr:col>
      <xdr:colOff>1062182</xdr:colOff>
      <xdr:row>3</xdr:row>
      <xdr:rowOff>3278909</xdr:rowOff>
    </xdr:to>
    <xdr:cxnSp macro="">
      <xdr:nvCxnSpPr>
        <xdr:cNvPr id="7" name="直接箭头连接符 6">
          <a:extLst>
            <a:ext uri="{FF2B5EF4-FFF2-40B4-BE49-F238E27FC236}">
              <a16:creationId xmlns:a16="http://schemas.microsoft.com/office/drawing/2014/main" id="{8CE8D112-3AA1-4357-BD09-F9EFF136DB9D}"/>
            </a:ext>
          </a:extLst>
        </xdr:cNvPr>
        <xdr:cNvCxnSpPr/>
      </xdr:nvCxnSpPr>
      <xdr:spPr bwMode="auto">
        <a:xfrm flipH="1" flipV="1">
          <a:off x="3211945" y="4841586"/>
          <a:ext cx="3235037" cy="704273"/>
        </a:xfrm>
        <a:prstGeom prst="straightConnector1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</xdr:col>
      <xdr:colOff>2170545</xdr:colOff>
      <xdr:row>3</xdr:row>
      <xdr:rowOff>2574636</xdr:rowOff>
    </xdr:from>
    <xdr:to>
      <xdr:col>3</xdr:col>
      <xdr:colOff>1062182</xdr:colOff>
      <xdr:row>3</xdr:row>
      <xdr:rowOff>3278909</xdr:rowOff>
    </xdr:to>
    <xdr:cxnSp macro="">
      <xdr:nvCxnSpPr>
        <xdr:cNvPr id="8" name="直接箭头连接符 7">
          <a:extLst>
            <a:ext uri="{FF2B5EF4-FFF2-40B4-BE49-F238E27FC236}">
              <a16:creationId xmlns:a16="http://schemas.microsoft.com/office/drawing/2014/main" id="{5C456F65-45B8-48AF-BEED-182E1B79B526}"/>
            </a:ext>
          </a:extLst>
        </xdr:cNvPr>
        <xdr:cNvCxnSpPr/>
      </xdr:nvCxnSpPr>
      <xdr:spPr bwMode="auto">
        <a:xfrm flipH="1" flipV="1">
          <a:off x="3211945" y="4841586"/>
          <a:ext cx="3235037" cy="704273"/>
        </a:xfrm>
        <a:prstGeom prst="straightConnector1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</xdr:col>
      <xdr:colOff>2170545</xdr:colOff>
      <xdr:row>3</xdr:row>
      <xdr:rowOff>2574636</xdr:rowOff>
    </xdr:from>
    <xdr:to>
      <xdr:col>3</xdr:col>
      <xdr:colOff>1062182</xdr:colOff>
      <xdr:row>3</xdr:row>
      <xdr:rowOff>3278909</xdr:rowOff>
    </xdr:to>
    <xdr:cxnSp macro="">
      <xdr:nvCxnSpPr>
        <xdr:cNvPr id="9" name="直接箭头连接符 8">
          <a:extLst>
            <a:ext uri="{FF2B5EF4-FFF2-40B4-BE49-F238E27FC236}">
              <a16:creationId xmlns:a16="http://schemas.microsoft.com/office/drawing/2014/main" id="{648F144F-F6A1-42B9-B4AC-4CF1B5D1AD8B}"/>
            </a:ext>
          </a:extLst>
        </xdr:cNvPr>
        <xdr:cNvCxnSpPr/>
      </xdr:nvCxnSpPr>
      <xdr:spPr bwMode="auto">
        <a:xfrm flipH="1" flipV="1">
          <a:off x="3211945" y="4841586"/>
          <a:ext cx="3235037" cy="704273"/>
        </a:xfrm>
        <a:prstGeom prst="straightConnector1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</xdr:col>
      <xdr:colOff>2170545</xdr:colOff>
      <xdr:row>3</xdr:row>
      <xdr:rowOff>2574636</xdr:rowOff>
    </xdr:from>
    <xdr:to>
      <xdr:col>3</xdr:col>
      <xdr:colOff>1062182</xdr:colOff>
      <xdr:row>3</xdr:row>
      <xdr:rowOff>3278909</xdr:rowOff>
    </xdr:to>
    <xdr:cxnSp macro="">
      <xdr:nvCxnSpPr>
        <xdr:cNvPr id="10" name="直接箭头连接符 9">
          <a:extLst>
            <a:ext uri="{FF2B5EF4-FFF2-40B4-BE49-F238E27FC236}">
              <a16:creationId xmlns:a16="http://schemas.microsoft.com/office/drawing/2014/main" id="{C4697F81-DA7F-4F7B-8CD3-F9F9683724BA}"/>
            </a:ext>
          </a:extLst>
        </xdr:cNvPr>
        <xdr:cNvCxnSpPr/>
      </xdr:nvCxnSpPr>
      <xdr:spPr bwMode="auto">
        <a:xfrm flipH="1" flipV="1">
          <a:off x="3211945" y="4841586"/>
          <a:ext cx="3235037" cy="704273"/>
        </a:xfrm>
        <a:prstGeom prst="straightConnector1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</xdr:col>
      <xdr:colOff>2170545</xdr:colOff>
      <xdr:row>3</xdr:row>
      <xdr:rowOff>2574636</xdr:rowOff>
    </xdr:from>
    <xdr:to>
      <xdr:col>3</xdr:col>
      <xdr:colOff>1062182</xdr:colOff>
      <xdr:row>3</xdr:row>
      <xdr:rowOff>3278909</xdr:rowOff>
    </xdr:to>
    <xdr:cxnSp macro="">
      <xdr:nvCxnSpPr>
        <xdr:cNvPr id="11" name="直接箭头连接符 10">
          <a:extLst>
            <a:ext uri="{FF2B5EF4-FFF2-40B4-BE49-F238E27FC236}">
              <a16:creationId xmlns:a16="http://schemas.microsoft.com/office/drawing/2014/main" id="{5945EB1B-BD7D-452E-B357-7613FF6FC1C2}"/>
            </a:ext>
          </a:extLst>
        </xdr:cNvPr>
        <xdr:cNvCxnSpPr/>
      </xdr:nvCxnSpPr>
      <xdr:spPr bwMode="auto">
        <a:xfrm flipH="1" flipV="1">
          <a:off x="3211945" y="4841586"/>
          <a:ext cx="3235037" cy="704273"/>
        </a:xfrm>
        <a:prstGeom prst="straightConnector1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</xdr:col>
      <xdr:colOff>2170545</xdr:colOff>
      <xdr:row>3</xdr:row>
      <xdr:rowOff>2574636</xdr:rowOff>
    </xdr:from>
    <xdr:to>
      <xdr:col>3</xdr:col>
      <xdr:colOff>1062182</xdr:colOff>
      <xdr:row>3</xdr:row>
      <xdr:rowOff>3278909</xdr:rowOff>
    </xdr:to>
    <xdr:cxnSp macro="">
      <xdr:nvCxnSpPr>
        <xdr:cNvPr id="12" name="直接箭头连接符 11">
          <a:extLst>
            <a:ext uri="{FF2B5EF4-FFF2-40B4-BE49-F238E27FC236}">
              <a16:creationId xmlns:a16="http://schemas.microsoft.com/office/drawing/2014/main" id="{9CC6762D-EE79-480D-8F70-762A115FE527}"/>
            </a:ext>
          </a:extLst>
        </xdr:cNvPr>
        <xdr:cNvCxnSpPr/>
      </xdr:nvCxnSpPr>
      <xdr:spPr bwMode="auto">
        <a:xfrm flipH="1" flipV="1">
          <a:off x="3211945" y="4841586"/>
          <a:ext cx="3235037" cy="704273"/>
        </a:xfrm>
        <a:prstGeom prst="straightConnector1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 editAs="oneCell">
    <xdr:from>
      <xdr:col>1</xdr:col>
      <xdr:colOff>762000</xdr:colOff>
      <xdr:row>3</xdr:row>
      <xdr:rowOff>396875</xdr:rowOff>
    </xdr:from>
    <xdr:to>
      <xdr:col>4</xdr:col>
      <xdr:colOff>290056</xdr:colOff>
      <xdr:row>3</xdr:row>
      <xdr:rowOff>3797588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C2F39ABE-E0E8-4095-BC20-BD25A312C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3400" y="2663825"/>
          <a:ext cx="5039856" cy="3400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104775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BC331D4-098F-4C7D-8DF8-48BA2ECB440F}"/>
            </a:ext>
          </a:extLst>
        </xdr:cNvPr>
        <xdr:cNvSpPr>
          <a:spLocks noChangeShapeType="1"/>
        </xdr:cNvSpPr>
      </xdr:nvSpPr>
      <xdr:spPr bwMode="auto">
        <a:xfrm>
          <a:off x="0" y="6705600"/>
          <a:ext cx="0" cy="1047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104775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388A5E45-E983-45AA-BB54-B1858AD67AA3}"/>
            </a:ext>
          </a:extLst>
        </xdr:cNvPr>
        <xdr:cNvSpPr>
          <a:spLocks noChangeShapeType="1"/>
        </xdr:cNvSpPr>
      </xdr:nvSpPr>
      <xdr:spPr bwMode="auto">
        <a:xfrm>
          <a:off x="0" y="6705600"/>
          <a:ext cx="0" cy="1047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114300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F236DB18-29DD-497E-ABD3-79FD1457A347}"/>
            </a:ext>
          </a:extLst>
        </xdr:cNvPr>
        <xdr:cNvSpPr>
          <a:spLocks noChangeShapeType="1"/>
        </xdr:cNvSpPr>
      </xdr:nvSpPr>
      <xdr:spPr bwMode="auto">
        <a:xfrm>
          <a:off x="0" y="6705600"/>
          <a:ext cx="0" cy="1143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104775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FE6694CA-8037-46F4-889D-051AD2265A38}"/>
            </a:ext>
          </a:extLst>
        </xdr:cNvPr>
        <xdr:cNvSpPr>
          <a:spLocks noChangeShapeType="1"/>
        </xdr:cNvSpPr>
      </xdr:nvSpPr>
      <xdr:spPr bwMode="auto">
        <a:xfrm>
          <a:off x="0" y="6705600"/>
          <a:ext cx="0" cy="1047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123825</xdr:rowOff>
    </xdr:to>
    <xdr:sp macro="" textlink="">
      <xdr:nvSpPr>
        <xdr:cNvPr id="6" name="Line 7">
          <a:extLst>
            <a:ext uri="{FF2B5EF4-FFF2-40B4-BE49-F238E27FC236}">
              <a16:creationId xmlns:a16="http://schemas.microsoft.com/office/drawing/2014/main" id="{A7FDFDD4-4409-4072-8CB9-5109B0E1D6F4}"/>
            </a:ext>
          </a:extLst>
        </xdr:cNvPr>
        <xdr:cNvSpPr>
          <a:spLocks noChangeShapeType="1"/>
        </xdr:cNvSpPr>
      </xdr:nvSpPr>
      <xdr:spPr bwMode="auto">
        <a:xfrm flipH="1">
          <a:off x="0" y="6705600"/>
          <a:ext cx="0" cy="1238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2170545</xdr:colOff>
      <xdr:row>3</xdr:row>
      <xdr:rowOff>2574636</xdr:rowOff>
    </xdr:from>
    <xdr:to>
      <xdr:col>3</xdr:col>
      <xdr:colOff>1062182</xdr:colOff>
      <xdr:row>3</xdr:row>
      <xdr:rowOff>3278909</xdr:rowOff>
    </xdr:to>
    <xdr:cxnSp macro="">
      <xdr:nvCxnSpPr>
        <xdr:cNvPr id="7" name="直接箭头连接符 6">
          <a:extLst>
            <a:ext uri="{FF2B5EF4-FFF2-40B4-BE49-F238E27FC236}">
              <a16:creationId xmlns:a16="http://schemas.microsoft.com/office/drawing/2014/main" id="{39A4895D-B374-4291-AC83-13DC63DFB15A}"/>
            </a:ext>
          </a:extLst>
        </xdr:cNvPr>
        <xdr:cNvCxnSpPr/>
      </xdr:nvCxnSpPr>
      <xdr:spPr bwMode="auto">
        <a:xfrm flipH="1" flipV="1">
          <a:off x="3211945" y="4841586"/>
          <a:ext cx="3235037" cy="704273"/>
        </a:xfrm>
        <a:prstGeom prst="straightConnector1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</xdr:col>
      <xdr:colOff>2170545</xdr:colOff>
      <xdr:row>3</xdr:row>
      <xdr:rowOff>2574636</xdr:rowOff>
    </xdr:from>
    <xdr:to>
      <xdr:col>3</xdr:col>
      <xdr:colOff>1062182</xdr:colOff>
      <xdr:row>3</xdr:row>
      <xdr:rowOff>3278909</xdr:rowOff>
    </xdr:to>
    <xdr:cxnSp macro="">
      <xdr:nvCxnSpPr>
        <xdr:cNvPr id="8" name="直接箭头连接符 7">
          <a:extLst>
            <a:ext uri="{FF2B5EF4-FFF2-40B4-BE49-F238E27FC236}">
              <a16:creationId xmlns:a16="http://schemas.microsoft.com/office/drawing/2014/main" id="{AA8C82F3-483E-4AAD-BFF1-1BEE20CEADAE}"/>
            </a:ext>
          </a:extLst>
        </xdr:cNvPr>
        <xdr:cNvCxnSpPr/>
      </xdr:nvCxnSpPr>
      <xdr:spPr bwMode="auto">
        <a:xfrm flipH="1" flipV="1">
          <a:off x="3211945" y="4841586"/>
          <a:ext cx="3235037" cy="704273"/>
        </a:xfrm>
        <a:prstGeom prst="straightConnector1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</xdr:col>
      <xdr:colOff>2170545</xdr:colOff>
      <xdr:row>3</xdr:row>
      <xdr:rowOff>2574636</xdr:rowOff>
    </xdr:from>
    <xdr:to>
      <xdr:col>3</xdr:col>
      <xdr:colOff>1062182</xdr:colOff>
      <xdr:row>3</xdr:row>
      <xdr:rowOff>3278909</xdr:rowOff>
    </xdr:to>
    <xdr:cxnSp macro="">
      <xdr:nvCxnSpPr>
        <xdr:cNvPr id="9" name="直接箭头连接符 8">
          <a:extLst>
            <a:ext uri="{FF2B5EF4-FFF2-40B4-BE49-F238E27FC236}">
              <a16:creationId xmlns:a16="http://schemas.microsoft.com/office/drawing/2014/main" id="{7F266355-9FC1-4506-9D62-EE8DA645C4E1}"/>
            </a:ext>
          </a:extLst>
        </xdr:cNvPr>
        <xdr:cNvCxnSpPr/>
      </xdr:nvCxnSpPr>
      <xdr:spPr bwMode="auto">
        <a:xfrm flipH="1" flipV="1">
          <a:off x="3211945" y="4841586"/>
          <a:ext cx="3235037" cy="704273"/>
        </a:xfrm>
        <a:prstGeom prst="straightConnector1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</xdr:col>
      <xdr:colOff>2170545</xdr:colOff>
      <xdr:row>3</xdr:row>
      <xdr:rowOff>2574636</xdr:rowOff>
    </xdr:from>
    <xdr:to>
      <xdr:col>3</xdr:col>
      <xdr:colOff>1062182</xdr:colOff>
      <xdr:row>3</xdr:row>
      <xdr:rowOff>3278909</xdr:rowOff>
    </xdr:to>
    <xdr:cxnSp macro="">
      <xdr:nvCxnSpPr>
        <xdr:cNvPr id="10" name="直接箭头连接符 9">
          <a:extLst>
            <a:ext uri="{FF2B5EF4-FFF2-40B4-BE49-F238E27FC236}">
              <a16:creationId xmlns:a16="http://schemas.microsoft.com/office/drawing/2014/main" id="{25D6D793-37AF-4B9C-AD85-B1590BAE4112}"/>
            </a:ext>
          </a:extLst>
        </xdr:cNvPr>
        <xdr:cNvCxnSpPr/>
      </xdr:nvCxnSpPr>
      <xdr:spPr bwMode="auto">
        <a:xfrm flipH="1" flipV="1">
          <a:off x="3211945" y="4841586"/>
          <a:ext cx="3235037" cy="704273"/>
        </a:xfrm>
        <a:prstGeom prst="straightConnector1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</xdr:col>
      <xdr:colOff>2170545</xdr:colOff>
      <xdr:row>3</xdr:row>
      <xdr:rowOff>2574636</xdr:rowOff>
    </xdr:from>
    <xdr:to>
      <xdr:col>3</xdr:col>
      <xdr:colOff>1062182</xdr:colOff>
      <xdr:row>3</xdr:row>
      <xdr:rowOff>3278909</xdr:rowOff>
    </xdr:to>
    <xdr:cxnSp macro="">
      <xdr:nvCxnSpPr>
        <xdr:cNvPr id="11" name="直接箭头连接符 10">
          <a:extLst>
            <a:ext uri="{FF2B5EF4-FFF2-40B4-BE49-F238E27FC236}">
              <a16:creationId xmlns:a16="http://schemas.microsoft.com/office/drawing/2014/main" id="{46866F38-2F4D-43F1-8351-AC999E1F7B57}"/>
            </a:ext>
          </a:extLst>
        </xdr:cNvPr>
        <xdr:cNvCxnSpPr/>
      </xdr:nvCxnSpPr>
      <xdr:spPr bwMode="auto">
        <a:xfrm flipH="1" flipV="1">
          <a:off x="3211945" y="4841586"/>
          <a:ext cx="3235037" cy="704273"/>
        </a:xfrm>
        <a:prstGeom prst="straightConnector1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</xdr:col>
      <xdr:colOff>2170545</xdr:colOff>
      <xdr:row>3</xdr:row>
      <xdr:rowOff>2574636</xdr:rowOff>
    </xdr:from>
    <xdr:to>
      <xdr:col>3</xdr:col>
      <xdr:colOff>1062182</xdr:colOff>
      <xdr:row>3</xdr:row>
      <xdr:rowOff>3278909</xdr:rowOff>
    </xdr:to>
    <xdr:cxnSp macro="">
      <xdr:nvCxnSpPr>
        <xdr:cNvPr id="12" name="直接箭头连接符 11">
          <a:extLst>
            <a:ext uri="{FF2B5EF4-FFF2-40B4-BE49-F238E27FC236}">
              <a16:creationId xmlns:a16="http://schemas.microsoft.com/office/drawing/2014/main" id="{6D91A552-E2EB-46C0-BC08-8530DB0E2479}"/>
            </a:ext>
          </a:extLst>
        </xdr:cNvPr>
        <xdr:cNvCxnSpPr/>
      </xdr:nvCxnSpPr>
      <xdr:spPr bwMode="auto">
        <a:xfrm flipH="1" flipV="1">
          <a:off x="3211945" y="4841586"/>
          <a:ext cx="3235037" cy="704273"/>
        </a:xfrm>
        <a:prstGeom prst="straightConnector1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 editAs="oneCell">
    <xdr:from>
      <xdr:col>1</xdr:col>
      <xdr:colOff>762000</xdr:colOff>
      <xdr:row>3</xdr:row>
      <xdr:rowOff>396875</xdr:rowOff>
    </xdr:from>
    <xdr:to>
      <xdr:col>4</xdr:col>
      <xdr:colOff>290056</xdr:colOff>
      <xdr:row>3</xdr:row>
      <xdr:rowOff>3797588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ABD09ECB-E1B8-488E-B551-5C45369DC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3400" y="2663825"/>
          <a:ext cx="5039856" cy="3400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4"/>
  <sheetViews>
    <sheetView tabSelected="1" zoomScale="55" zoomScaleNormal="55" zoomScaleSheetLayoutView="85" workbookViewId="0">
      <pane ySplit="1" topLeftCell="A5" activePane="bottomLeft" state="frozen"/>
      <selection activeCell="C4" sqref="C4:Q20"/>
      <selection pane="bottomLeft" activeCell="K11" sqref="K11"/>
    </sheetView>
  </sheetViews>
  <sheetFormatPr defaultColWidth="10.26953125" defaultRowHeight="12.5" x14ac:dyDescent="0.25"/>
  <cols>
    <col min="1" max="1" width="14.90625" style="1" customWidth="1"/>
    <col min="2" max="2" width="43.26953125" style="1" customWidth="1"/>
    <col min="3" max="6" width="16.7265625" style="3" customWidth="1"/>
    <col min="7" max="7" width="14.7265625" style="3" customWidth="1"/>
    <col min="8" max="8" width="17.7265625" style="3" customWidth="1"/>
    <col min="9" max="9" width="26.36328125" style="3" customWidth="1"/>
    <col min="10" max="10" width="10.7265625" style="3" customWidth="1"/>
    <col min="11" max="11" width="14.90625" style="3" customWidth="1"/>
    <col min="12" max="12" width="12.90625" style="3" customWidth="1"/>
    <col min="13" max="13" width="15" style="3" customWidth="1"/>
    <col min="14" max="14" width="14" style="34" customWidth="1"/>
    <col min="15" max="15" width="17.7265625" style="1" bestFit="1" customWidth="1"/>
    <col min="16" max="16" width="13.7265625" style="1" customWidth="1"/>
    <col min="17" max="17" width="21.54296875" style="1" customWidth="1"/>
    <col min="18" max="18" width="20.1796875" style="1" customWidth="1"/>
    <col min="19" max="19" width="20.453125" style="1" customWidth="1"/>
    <col min="20" max="20" width="19.7265625" style="1" customWidth="1"/>
    <col min="21" max="21" width="15.7265625" style="1" customWidth="1"/>
    <col min="22" max="16384" width="10.26953125" style="1"/>
  </cols>
  <sheetData>
    <row r="1" spans="1:21" ht="48" customHeight="1" x14ac:dyDescent="0.25">
      <c r="A1" s="86" t="s">
        <v>16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spans="1:21" ht="48" customHeight="1" thickBot="1" x14ac:dyDescent="0.3">
      <c r="A2" s="88" t="s">
        <v>82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</row>
    <row r="3" spans="1:21" ht="82.5" customHeight="1" thickBot="1" x14ac:dyDescent="0.3">
      <c r="A3" s="90" t="s">
        <v>61</v>
      </c>
      <c r="B3" s="91"/>
      <c r="C3" s="91"/>
      <c r="D3" s="92"/>
      <c r="E3" s="2" t="s">
        <v>17</v>
      </c>
      <c r="G3" s="4" t="s">
        <v>18</v>
      </c>
      <c r="H3" s="5" t="s">
        <v>19</v>
      </c>
      <c r="I3" s="6"/>
      <c r="J3" s="6"/>
      <c r="K3" s="6"/>
      <c r="L3" s="6"/>
      <c r="M3" s="6"/>
      <c r="N3" s="6"/>
      <c r="O3" s="6"/>
      <c r="P3" s="6"/>
    </row>
    <row r="4" spans="1:21" ht="312" customHeight="1" x14ac:dyDescent="0.25">
      <c r="A4" s="7" t="s">
        <v>0</v>
      </c>
      <c r="B4" s="8"/>
      <c r="C4" s="8"/>
      <c r="D4" s="8"/>
      <c r="E4" s="8"/>
      <c r="F4" s="8"/>
      <c r="G4" s="8"/>
      <c r="H4" s="8" t="s">
        <v>20</v>
      </c>
      <c r="I4" s="93" t="s">
        <v>62</v>
      </c>
      <c r="J4" s="93"/>
      <c r="K4" s="93"/>
      <c r="L4" s="8"/>
      <c r="M4" s="8"/>
      <c r="N4" s="94" t="s">
        <v>50</v>
      </c>
      <c r="O4" s="94"/>
      <c r="P4" s="94"/>
    </row>
    <row r="5" spans="1:21" ht="37.5" customHeight="1" x14ac:dyDescent="0.25">
      <c r="A5" s="84" t="s">
        <v>54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</row>
    <row r="6" spans="1:21" s="11" customFormat="1" ht="27.75" customHeight="1" x14ac:dyDescent="0.25">
      <c r="A6" s="98" t="s">
        <v>1</v>
      </c>
      <c r="B6" s="99" t="s">
        <v>21</v>
      </c>
      <c r="C6" s="60" t="s">
        <v>2</v>
      </c>
      <c r="D6" s="100" t="s">
        <v>3</v>
      </c>
      <c r="E6" s="100"/>
      <c r="F6" s="100"/>
      <c r="G6" s="100" t="s">
        <v>4</v>
      </c>
      <c r="H6" s="100"/>
      <c r="I6" s="60" t="s">
        <v>5</v>
      </c>
      <c r="J6" s="101" t="s">
        <v>6</v>
      </c>
      <c r="K6" s="102"/>
      <c r="L6" s="103"/>
      <c r="M6" s="100" t="s">
        <v>7</v>
      </c>
      <c r="N6" s="100"/>
      <c r="O6" s="61" t="s">
        <v>22</v>
      </c>
      <c r="P6" s="60" t="s">
        <v>23</v>
      </c>
    </row>
    <row r="7" spans="1:21" s="11" customFormat="1" ht="50.25" customHeight="1" x14ac:dyDescent="0.25">
      <c r="A7" s="98"/>
      <c r="B7" s="99"/>
      <c r="C7" s="59" t="s">
        <v>8</v>
      </c>
      <c r="D7" s="59" t="s">
        <v>24</v>
      </c>
      <c r="E7" s="59" t="s">
        <v>25</v>
      </c>
      <c r="F7" s="59" t="s">
        <v>9</v>
      </c>
      <c r="G7" s="59" t="s">
        <v>10</v>
      </c>
      <c r="H7" s="59" t="s">
        <v>11</v>
      </c>
      <c r="I7" s="59" t="s">
        <v>12</v>
      </c>
      <c r="J7" s="59" t="s">
        <v>13</v>
      </c>
      <c r="K7" s="59" t="s">
        <v>14</v>
      </c>
      <c r="L7" s="59" t="s">
        <v>15</v>
      </c>
      <c r="M7" s="59" t="s">
        <v>14</v>
      </c>
      <c r="N7" s="59" t="s">
        <v>26</v>
      </c>
      <c r="O7" s="59" t="s">
        <v>14</v>
      </c>
      <c r="P7" s="59" t="s">
        <v>27</v>
      </c>
      <c r="Q7" s="58" t="s">
        <v>57</v>
      </c>
      <c r="R7" s="11">
        <v>20</v>
      </c>
      <c r="S7" s="11">
        <f>+R7*3</f>
        <v>60</v>
      </c>
    </row>
    <row r="8" spans="1:21" s="46" customFormat="1" ht="27" customHeight="1" x14ac:dyDescent="0.25">
      <c r="A8" s="35">
        <v>1</v>
      </c>
      <c r="B8" s="36" t="s">
        <v>29</v>
      </c>
      <c r="C8" s="52">
        <v>0</v>
      </c>
      <c r="D8" s="38">
        <v>4</v>
      </c>
      <c r="E8" s="39">
        <v>1</v>
      </c>
      <c r="F8" s="40">
        <f>11*3600/E8</f>
        <v>39600</v>
      </c>
      <c r="G8" s="41">
        <v>0</v>
      </c>
      <c r="H8" s="42">
        <f>1-G8</f>
        <v>1</v>
      </c>
      <c r="I8" s="35" t="s">
        <v>30</v>
      </c>
      <c r="J8" s="35">
        <v>0</v>
      </c>
      <c r="K8" s="43">
        <v>1000</v>
      </c>
      <c r="L8" s="45">
        <f>J8*K8</f>
        <v>0</v>
      </c>
      <c r="M8" s="43"/>
      <c r="N8" s="45"/>
      <c r="O8" s="35"/>
      <c r="P8" s="35"/>
      <c r="Q8" s="54"/>
    </row>
    <row r="9" spans="1:21" s="46" customFormat="1" ht="27" customHeight="1" x14ac:dyDescent="0.25">
      <c r="A9" s="35">
        <v>2</v>
      </c>
      <c r="B9" s="36" t="s">
        <v>53</v>
      </c>
      <c r="C9" s="37">
        <v>0</v>
      </c>
      <c r="D9" s="38">
        <v>44</v>
      </c>
      <c r="E9" s="39">
        <f>+D9/R7</f>
        <v>2.2000000000000002</v>
      </c>
      <c r="F9" s="40">
        <f>11*3600/E9</f>
        <v>18000</v>
      </c>
      <c r="G9" s="41">
        <v>5.0000000000000001E-4</v>
      </c>
      <c r="H9" s="42">
        <f>1-G9</f>
        <v>0.99950000000000006</v>
      </c>
      <c r="I9" s="35" t="s">
        <v>28</v>
      </c>
      <c r="J9" s="35">
        <v>0</v>
      </c>
      <c r="K9" s="43">
        <v>0</v>
      </c>
      <c r="L9" s="44">
        <f>J9*K9</f>
        <v>0</v>
      </c>
      <c r="M9" s="43"/>
      <c r="N9" s="45"/>
      <c r="O9" s="35"/>
      <c r="P9" s="35"/>
      <c r="Q9" s="69">
        <v>2.5</v>
      </c>
    </row>
    <row r="10" spans="1:21" s="48" customFormat="1" ht="32.25" customHeight="1" x14ac:dyDescent="0.25">
      <c r="A10" s="35">
        <v>3</v>
      </c>
      <c r="B10" s="47" t="s">
        <v>31</v>
      </c>
      <c r="C10" s="70">
        <v>0.5</v>
      </c>
      <c r="D10" s="38">
        <v>30</v>
      </c>
      <c r="E10" s="39">
        <f>+D10/R7</f>
        <v>1.5</v>
      </c>
      <c r="F10" s="40">
        <f t="shared" ref="F10:F15" si="0">11*3600/E10</f>
        <v>26400</v>
      </c>
      <c r="G10" s="41">
        <v>5.0000000000000001E-4</v>
      </c>
      <c r="H10" s="42">
        <f>1-G10</f>
        <v>0.99950000000000006</v>
      </c>
      <c r="I10" s="41" t="s">
        <v>32</v>
      </c>
      <c r="J10" s="37">
        <v>3</v>
      </c>
      <c r="K10" s="43">
        <v>1000</v>
      </c>
      <c r="L10" s="44">
        <f t="shared" ref="L10:L15" si="1">J10*K10</f>
        <v>3000</v>
      </c>
      <c r="M10" s="43"/>
      <c r="N10" s="45"/>
      <c r="O10" s="35" t="s">
        <v>63</v>
      </c>
      <c r="P10" s="35"/>
      <c r="Q10" s="55"/>
    </row>
    <row r="11" spans="1:21" s="48" customFormat="1" ht="32.25" customHeight="1" x14ac:dyDescent="0.25">
      <c r="A11" s="35">
        <v>4</v>
      </c>
      <c r="B11" s="47" t="s">
        <v>78</v>
      </c>
      <c r="C11" s="70">
        <v>0</v>
      </c>
      <c r="D11" s="38">
        <v>40</v>
      </c>
      <c r="E11" s="39">
        <f>+D11/R7</f>
        <v>2</v>
      </c>
      <c r="F11" s="40">
        <f t="shared" ref="F11" si="2">11*3600/E11</f>
        <v>19800</v>
      </c>
      <c r="G11" s="41">
        <v>5.0000000000000001E-4</v>
      </c>
      <c r="H11" s="42">
        <f>1-G11</f>
        <v>0.99950000000000006</v>
      </c>
      <c r="I11" s="41" t="s">
        <v>32</v>
      </c>
      <c r="J11" s="65">
        <v>3</v>
      </c>
      <c r="K11" s="43">
        <v>1000</v>
      </c>
      <c r="L11" s="66">
        <f t="shared" ref="L11" si="3">J11*K11</f>
        <v>3000</v>
      </c>
      <c r="M11" s="43"/>
      <c r="N11" s="45"/>
      <c r="O11" s="35" t="s">
        <v>79</v>
      </c>
      <c r="P11" s="35" t="s">
        <v>80</v>
      </c>
      <c r="Q11" s="55"/>
    </row>
    <row r="12" spans="1:21" s="48" customFormat="1" ht="32.25" customHeight="1" x14ac:dyDescent="0.25">
      <c r="A12" s="35">
        <v>5</v>
      </c>
      <c r="B12" s="47" t="s">
        <v>33</v>
      </c>
      <c r="C12" s="37">
        <v>0</v>
      </c>
      <c r="D12" s="38">
        <v>30</v>
      </c>
      <c r="E12" s="39">
        <f t="shared" ref="E12:E15" si="4">D12/R$7</f>
        <v>1.5</v>
      </c>
      <c r="F12" s="40">
        <f t="shared" si="0"/>
        <v>26400</v>
      </c>
      <c r="G12" s="41">
        <v>0</v>
      </c>
      <c r="H12" s="42">
        <f t="shared" ref="H12:H15" si="5">1-G12</f>
        <v>1</v>
      </c>
      <c r="I12" s="41" t="s">
        <v>34</v>
      </c>
      <c r="J12" s="37">
        <v>0</v>
      </c>
      <c r="K12" s="43">
        <v>0</v>
      </c>
      <c r="L12" s="44">
        <f t="shared" si="1"/>
        <v>0</v>
      </c>
      <c r="M12" s="43"/>
      <c r="N12" s="45"/>
      <c r="O12" s="35"/>
      <c r="P12" s="35"/>
      <c r="Q12" s="55"/>
    </row>
    <row r="13" spans="1:21" s="48" customFormat="1" ht="31.5" customHeight="1" x14ac:dyDescent="0.25">
      <c r="A13" s="35">
        <v>6</v>
      </c>
      <c r="B13" s="49" t="s">
        <v>71</v>
      </c>
      <c r="C13" s="37">
        <v>2</v>
      </c>
      <c r="D13" s="76">
        <v>28</v>
      </c>
      <c r="E13" s="39">
        <f>D13/R$7</f>
        <v>1.4</v>
      </c>
      <c r="F13" s="40">
        <f t="shared" si="0"/>
        <v>28285.714285714286</v>
      </c>
      <c r="G13" s="50">
        <v>5.0000000000000001E-4</v>
      </c>
      <c r="H13" s="42">
        <f t="shared" si="5"/>
        <v>0.99950000000000006</v>
      </c>
      <c r="I13" s="41" t="s">
        <v>35</v>
      </c>
      <c r="J13" s="37">
        <v>4</v>
      </c>
      <c r="K13" s="43">
        <v>2500</v>
      </c>
      <c r="L13" s="44">
        <f t="shared" si="1"/>
        <v>10000</v>
      </c>
      <c r="M13" s="43" t="s">
        <v>50</v>
      </c>
      <c r="N13" s="45"/>
      <c r="O13" s="35"/>
      <c r="P13" s="35"/>
      <c r="Q13" s="57">
        <v>2.77</v>
      </c>
      <c r="R13" s="68" t="s">
        <v>64</v>
      </c>
      <c r="S13" s="68" t="s">
        <v>69</v>
      </c>
      <c r="T13" s="68" t="s">
        <v>70</v>
      </c>
      <c r="U13" s="68" t="s">
        <v>81</v>
      </c>
    </row>
    <row r="14" spans="1:21" s="48" customFormat="1" ht="32.25" customHeight="1" x14ac:dyDescent="0.25">
      <c r="A14" s="35">
        <v>7</v>
      </c>
      <c r="B14" s="51" t="s">
        <v>52</v>
      </c>
      <c r="C14" s="52">
        <v>0</v>
      </c>
      <c r="D14" s="75">
        <v>40</v>
      </c>
      <c r="E14" s="39">
        <f>D14/R$7</f>
        <v>2</v>
      </c>
      <c r="F14" s="40">
        <f>11*3600/E14</f>
        <v>19800</v>
      </c>
      <c r="G14" s="50">
        <v>5.0000000000000001E-4</v>
      </c>
      <c r="H14" s="42">
        <f t="shared" si="5"/>
        <v>0.99950000000000006</v>
      </c>
      <c r="I14" s="41" t="s">
        <v>36</v>
      </c>
      <c r="J14" s="37">
        <v>0</v>
      </c>
      <c r="K14" s="43">
        <v>0</v>
      </c>
      <c r="L14" s="44">
        <f t="shared" si="1"/>
        <v>0</v>
      </c>
      <c r="M14" s="43"/>
      <c r="N14" s="45"/>
      <c r="O14" s="35"/>
      <c r="P14" s="35"/>
      <c r="Q14" s="54">
        <v>2</v>
      </c>
    </row>
    <row r="15" spans="1:21" s="48" customFormat="1" ht="31.5" customHeight="1" x14ac:dyDescent="0.25">
      <c r="A15" s="35">
        <v>8</v>
      </c>
      <c r="B15" s="49" t="s">
        <v>37</v>
      </c>
      <c r="C15" s="37">
        <v>1</v>
      </c>
      <c r="D15" s="37">
        <v>30</v>
      </c>
      <c r="E15" s="39">
        <f t="shared" si="4"/>
        <v>1.5</v>
      </c>
      <c r="F15" s="40">
        <f t="shared" si="0"/>
        <v>26400</v>
      </c>
      <c r="G15" s="50">
        <v>0</v>
      </c>
      <c r="H15" s="42">
        <f t="shared" si="5"/>
        <v>1</v>
      </c>
      <c r="I15" s="41" t="s">
        <v>38</v>
      </c>
      <c r="J15" s="37">
        <v>0</v>
      </c>
      <c r="K15" s="43">
        <v>0</v>
      </c>
      <c r="L15" s="44">
        <f t="shared" si="1"/>
        <v>0</v>
      </c>
      <c r="M15" s="43"/>
      <c r="N15" s="45"/>
      <c r="O15" s="35"/>
      <c r="P15" s="35"/>
      <c r="Q15" s="54" t="s">
        <v>50</v>
      </c>
    </row>
    <row r="16" spans="1:21" s="11" customFormat="1" ht="32.25" customHeight="1" x14ac:dyDescent="0.25">
      <c r="A16" s="13" t="s">
        <v>43</v>
      </c>
      <c r="B16" s="14"/>
      <c r="C16" s="15">
        <f>SUM(C8:C15)</f>
        <v>3.5</v>
      </c>
      <c r="D16" s="15">
        <f>SUM(D8:D15)</f>
        <v>246</v>
      </c>
      <c r="E16" s="16">
        <f>MAX(E8:E15)*SUM(C8:C15)</f>
        <v>7.7000000000000011</v>
      </c>
      <c r="F16" s="17">
        <f>MIN(F8:F15)</f>
        <v>18000</v>
      </c>
      <c r="G16" s="18">
        <f>SUM(G8:G15)</f>
        <v>2.5000000000000001E-3</v>
      </c>
      <c r="H16" s="19">
        <f>1-G16</f>
        <v>0.99750000000000005</v>
      </c>
      <c r="I16" s="19"/>
      <c r="J16" s="14"/>
      <c r="K16" s="20"/>
      <c r="L16" s="20">
        <f>SUM(L8:L15)</f>
        <v>16000</v>
      </c>
      <c r="M16" s="20"/>
      <c r="N16" s="20">
        <f>SUM(N8:N15)</f>
        <v>0</v>
      </c>
      <c r="O16" s="21">
        <f>SUM(O8:O15)</f>
        <v>0</v>
      </c>
      <c r="P16" s="21">
        <f>SUM(P8:P15)</f>
        <v>0</v>
      </c>
    </row>
    <row r="17" spans="1:16" s="11" customFormat="1" ht="27" customHeight="1" x14ac:dyDescent="0.25">
      <c r="A17" s="22" t="s">
        <v>44</v>
      </c>
      <c r="B17" s="23"/>
      <c r="C17" s="24" t="s">
        <v>45</v>
      </c>
      <c r="D17" s="25"/>
      <c r="E17" s="26"/>
      <c r="F17" s="26"/>
      <c r="G17" s="27"/>
      <c r="H17" s="26"/>
      <c r="I17" s="26"/>
      <c r="J17" s="28"/>
      <c r="K17" s="29" t="s">
        <v>46</v>
      </c>
      <c r="L17" s="29">
        <v>0</v>
      </c>
      <c r="M17" s="29" t="s">
        <v>47</v>
      </c>
      <c r="N17" s="30">
        <f>IFERROR(SUM(#REF!)/MIN(#REF!),0)+IFERROR(SUM(#REF!)/MIN(#REF!),0)+IFERROR(N9/F9,0)</f>
        <v>0</v>
      </c>
      <c r="O17" s="31" t="s">
        <v>48</v>
      </c>
      <c r="P17" s="32">
        <f>O16+P16</f>
        <v>0</v>
      </c>
    </row>
    <row r="18" spans="1:16" ht="81" customHeight="1" x14ac:dyDescent="0.25">
      <c r="A18" s="95" t="s">
        <v>49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7"/>
    </row>
    <row r="24" spans="1:16" ht="15.5" x14ac:dyDescent="0.25">
      <c r="F24" s="33"/>
    </row>
  </sheetData>
  <mergeCells count="13">
    <mergeCell ref="A18:P18"/>
    <mergeCell ref="A6:A7"/>
    <mergeCell ref="B6:B7"/>
    <mergeCell ref="D6:F6"/>
    <mergeCell ref="G6:H6"/>
    <mergeCell ref="J6:L6"/>
    <mergeCell ref="M6:N6"/>
    <mergeCell ref="A5:P5"/>
    <mergeCell ref="A1:P1"/>
    <mergeCell ref="A2:P2"/>
    <mergeCell ref="A3:D3"/>
    <mergeCell ref="I4:K4"/>
    <mergeCell ref="N4:P4"/>
  </mergeCells>
  <phoneticPr fontId="17" type="noConversion"/>
  <printOptions horizontalCentered="1"/>
  <pageMargins left="0" right="0" top="0.43307086614173229" bottom="0.31496062992125984" header="0.35433070866141736" footer="0.23622047244094491"/>
  <pageSetup paperSize="9" scale="4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3"/>
  <sheetViews>
    <sheetView topLeftCell="E1" zoomScale="50" zoomScaleNormal="50" zoomScaleSheetLayoutView="85" workbookViewId="0">
      <pane ySplit="1" topLeftCell="A5" activePane="bottomLeft" state="frozen"/>
      <selection activeCell="H4" sqref="C4:Q20"/>
      <selection pane="bottomLeft" activeCell="Q12" sqref="Q12"/>
    </sheetView>
  </sheetViews>
  <sheetFormatPr defaultColWidth="10.26953125" defaultRowHeight="12.5" x14ac:dyDescent="0.25"/>
  <cols>
    <col min="1" max="1" width="14.90625" style="1" customWidth="1"/>
    <col min="2" max="2" width="39.36328125" style="1" customWidth="1"/>
    <col min="3" max="6" width="16.7265625" style="3" customWidth="1"/>
    <col min="7" max="7" width="14.7265625" style="3" customWidth="1"/>
    <col min="8" max="8" width="17.7265625" style="3" customWidth="1"/>
    <col min="9" max="9" width="26.36328125" style="3" customWidth="1"/>
    <col min="10" max="10" width="10.7265625" style="3" customWidth="1"/>
    <col min="11" max="11" width="14.90625" style="3" customWidth="1"/>
    <col min="12" max="12" width="18.36328125" style="3" customWidth="1"/>
    <col min="13" max="13" width="15" style="3" customWidth="1"/>
    <col min="14" max="14" width="14" style="34" customWidth="1"/>
    <col min="15" max="15" width="19.1796875" style="1" customWidth="1"/>
    <col min="16" max="16" width="16" style="1" customWidth="1"/>
    <col min="17" max="17" width="21.54296875" style="1" customWidth="1"/>
    <col min="18" max="18" width="20.453125" style="1" customWidth="1"/>
    <col min="19" max="19" width="20" style="1" customWidth="1"/>
    <col min="20" max="20" width="22" style="1" customWidth="1"/>
    <col min="21" max="21" width="24.6328125" style="1" customWidth="1"/>
    <col min="22" max="22" width="25.26953125" style="1" customWidth="1"/>
    <col min="23" max="16384" width="10.26953125" style="1"/>
  </cols>
  <sheetData>
    <row r="1" spans="1:22" ht="48" customHeight="1" x14ac:dyDescent="0.25">
      <c r="A1" s="86" t="s">
        <v>16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spans="1:22" ht="48" customHeight="1" thickBot="1" x14ac:dyDescent="0.3">
      <c r="A2" s="88" t="s">
        <v>66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</row>
    <row r="3" spans="1:22" ht="82.5" customHeight="1" thickBot="1" x14ac:dyDescent="0.3">
      <c r="A3" s="90" t="s">
        <v>65</v>
      </c>
      <c r="B3" s="91"/>
      <c r="C3" s="91"/>
      <c r="D3" s="92"/>
      <c r="E3" s="2" t="s">
        <v>17</v>
      </c>
      <c r="G3" s="4" t="s">
        <v>18</v>
      </c>
      <c r="H3" s="5" t="s">
        <v>19</v>
      </c>
      <c r="I3" s="6"/>
      <c r="J3" s="6"/>
      <c r="K3" s="6"/>
      <c r="L3" s="6"/>
      <c r="M3" s="6"/>
      <c r="N3" s="6"/>
      <c r="O3" s="6"/>
      <c r="P3" s="6"/>
    </row>
    <row r="4" spans="1:22" ht="312" customHeight="1" x14ac:dyDescent="0.25">
      <c r="A4" s="7" t="s">
        <v>0</v>
      </c>
      <c r="B4" s="8"/>
      <c r="C4" s="8"/>
      <c r="D4" s="8"/>
      <c r="E4" s="8"/>
      <c r="F4" s="8"/>
      <c r="G4" s="8"/>
      <c r="H4" s="8" t="s">
        <v>20</v>
      </c>
      <c r="I4" s="93" t="s">
        <v>62</v>
      </c>
      <c r="J4" s="93"/>
      <c r="K4" s="93"/>
      <c r="L4" s="8"/>
      <c r="M4" s="8"/>
      <c r="N4" s="94" t="s">
        <v>50</v>
      </c>
      <c r="O4" s="94"/>
      <c r="P4" s="94"/>
    </row>
    <row r="5" spans="1:22" ht="37.5" customHeight="1" x14ac:dyDescent="0.25">
      <c r="A5" s="84" t="s">
        <v>54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</row>
    <row r="6" spans="1:22" s="11" customFormat="1" ht="27.75" customHeight="1" x14ac:dyDescent="0.25">
      <c r="A6" s="98" t="s">
        <v>1</v>
      </c>
      <c r="B6" s="99" t="s">
        <v>21</v>
      </c>
      <c r="C6" s="9" t="s">
        <v>2</v>
      </c>
      <c r="D6" s="100" t="s">
        <v>3</v>
      </c>
      <c r="E6" s="100"/>
      <c r="F6" s="100"/>
      <c r="G6" s="100" t="s">
        <v>4</v>
      </c>
      <c r="H6" s="100"/>
      <c r="I6" s="9" t="s">
        <v>5</v>
      </c>
      <c r="J6" s="101" t="s">
        <v>6</v>
      </c>
      <c r="K6" s="102"/>
      <c r="L6" s="103"/>
      <c r="M6" s="100" t="s">
        <v>7</v>
      </c>
      <c r="N6" s="100"/>
      <c r="O6" s="10" t="s">
        <v>22</v>
      </c>
      <c r="P6" s="9" t="s">
        <v>23</v>
      </c>
    </row>
    <row r="7" spans="1:22" s="11" customFormat="1" ht="50.25" customHeight="1" x14ac:dyDescent="0.25">
      <c r="A7" s="98"/>
      <c r="B7" s="99"/>
      <c r="C7" s="12" t="s">
        <v>8</v>
      </c>
      <c r="D7" s="12" t="s">
        <v>24</v>
      </c>
      <c r="E7" s="12" t="s">
        <v>25</v>
      </c>
      <c r="F7" s="12" t="s">
        <v>9</v>
      </c>
      <c r="G7" s="12" t="s">
        <v>10</v>
      </c>
      <c r="H7" s="12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14</v>
      </c>
      <c r="N7" s="12" t="s">
        <v>26</v>
      </c>
      <c r="O7" s="12" t="s">
        <v>14</v>
      </c>
      <c r="P7" s="12" t="s">
        <v>27</v>
      </c>
      <c r="Q7" s="58" t="s">
        <v>57</v>
      </c>
      <c r="R7" s="11">
        <v>20</v>
      </c>
      <c r="S7" s="11">
        <f>+R7*3</f>
        <v>60</v>
      </c>
    </row>
    <row r="8" spans="1:22" s="46" customFormat="1" ht="27" customHeight="1" x14ac:dyDescent="0.25">
      <c r="A8" s="35">
        <v>1</v>
      </c>
      <c r="B8" s="36" t="s">
        <v>39</v>
      </c>
      <c r="C8" s="65">
        <v>0</v>
      </c>
      <c r="D8" s="38">
        <v>6</v>
      </c>
      <c r="E8" s="39">
        <f t="shared" ref="E8" si="0">D8/R$7</f>
        <v>0.3</v>
      </c>
      <c r="F8" s="40">
        <f t="shared" ref="F8" si="1">11*3600/E8</f>
        <v>132000</v>
      </c>
      <c r="G8" s="41">
        <v>0</v>
      </c>
      <c r="H8" s="42">
        <f>1-G8</f>
        <v>1</v>
      </c>
      <c r="I8" s="35" t="s">
        <v>30</v>
      </c>
      <c r="J8" s="35">
        <v>0</v>
      </c>
      <c r="K8" s="43">
        <v>1000</v>
      </c>
      <c r="L8" s="45">
        <f t="shared" ref="L8" si="2">J8*K8</f>
        <v>0</v>
      </c>
      <c r="M8" s="43"/>
      <c r="N8" s="45"/>
      <c r="O8" s="35"/>
      <c r="P8" s="35"/>
      <c r="Q8" s="54"/>
    </row>
    <row r="9" spans="1:22" s="46" customFormat="1" ht="27" customHeight="1" x14ac:dyDescent="0.25">
      <c r="A9" s="35">
        <v>2</v>
      </c>
      <c r="B9" s="36" t="s">
        <v>53</v>
      </c>
      <c r="C9" s="65">
        <v>0</v>
      </c>
      <c r="D9" s="38">
        <v>5</v>
      </c>
      <c r="E9" s="39">
        <f>+D9/R7</f>
        <v>0.25</v>
      </c>
      <c r="F9" s="40">
        <f>11*3600/E9</f>
        <v>158400</v>
      </c>
      <c r="G9" s="41">
        <v>5.0000000000000001E-4</v>
      </c>
      <c r="H9" s="42">
        <f>1-G9</f>
        <v>0.99950000000000006</v>
      </c>
      <c r="I9" s="35" t="s">
        <v>28</v>
      </c>
      <c r="J9" s="35">
        <v>0</v>
      </c>
      <c r="K9" s="43">
        <v>0</v>
      </c>
      <c r="L9" s="66">
        <f>J9*K9</f>
        <v>0</v>
      </c>
      <c r="M9" s="43"/>
      <c r="N9" s="45"/>
      <c r="O9" s="35"/>
      <c r="P9" s="35"/>
      <c r="Q9" s="54" t="s">
        <v>59</v>
      </c>
    </row>
    <row r="10" spans="1:22" s="48" customFormat="1" ht="32.25" customHeight="1" x14ac:dyDescent="0.25">
      <c r="A10" s="35">
        <v>3</v>
      </c>
      <c r="B10" s="47" t="s">
        <v>40</v>
      </c>
      <c r="C10" s="70">
        <v>0.5</v>
      </c>
      <c r="D10" s="38">
        <v>30</v>
      </c>
      <c r="E10" s="39">
        <f t="shared" ref="E10:E11" si="3">D10/R$7</f>
        <v>1.5</v>
      </c>
      <c r="F10" s="40">
        <f t="shared" ref="F10:F13" si="4">11*3600/E10</f>
        <v>26400</v>
      </c>
      <c r="G10" s="41">
        <v>5.0000000000000001E-4</v>
      </c>
      <c r="H10" s="42">
        <f>1-G10</f>
        <v>0.99950000000000006</v>
      </c>
      <c r="I10" s="41" t="s">
        <v>32</v>
      </c>
      <c r="J10" s="37">
        <v>1</v>
      </c>
      <c r="K10" s="43">
        <v>1000</v>
      </c>
      <c r="L10" s="44">
        <f t="shared" ref="L10:L13" si="5">J10*K10</f>
        <v>1000</v>
      </c>
      <c r="M10" s="43" t="s">
        <v>50</v>
      </c>
      <c r="N10" s="45"/>
      <c r="O10" s="35">
        <v>0.6</v>
      </c>
      <c r="P10" s="35"/>
      <c r="Q10" s="54"/>
    </row>
    <row r="11" spans="1:22" s="48" customFormat="1" ht="32.25" customHeight="1" x14ac:dyDescent="0.25">
      <c r="A11" s="35">
        <v>4</v>
      </c>
      <c r="B11" s="47" t="s">
        <v>41</v>
      </c>
      <c r="C11" s="37">
        <v>0</v>
      </c>
      <c r="D11" s="38">
        <v>30</v>
      </c>
      <c r="E11" s="39">
        <f t="shared" si="3"/>
        <v>1.5</v>
      </c>
      <c r="F11" s="40">
        <f t="shared" si="4"/>
        <v>26400</v>
      </c>
      <c r="G11" s="41">
        <v>0</v>
      </c>
      <c r="H11" s="42">
        <f t="shared" ref="H11:H13" si="6">1-G11</f>
        <v>1</v>
      </c>
      <c r="I11" s="41" t="s">
        <v>34</v>
      </c>
      <c r="J11" s="37">
        <v>0</v>
      </c>
      <c r="K11" s="43">
        <v>0</v>
      </c>
      <c r="L11" s="44">
        <f t="shared" si="5"/>
        <v>0</v>
      </c>
      <c r="M11" s="43"/>
      <c r="N11" s="45"/>
      <c r="O11" s="35"/>
      <c r="P11" s="35"/>
      <c r="Q11" s="54"/>
    </row>
    <row r="12" spans="1:22" s="48" customFormat="1" ht="31.5" customHeight="1" x14ac:dyDescent="0.25">
      <c r="A12" s="35">
        <v>5</v>
      </c>
      <c r="B12" s="49" t="s">
        <v>77</v>
      </c>
      <c r="C12" s="52">
        <v>2</v>
      </c>
      <c r="D12" s="38">
        <v>140</v>
      </c>
      <c r="E12" s="56">
        <f>D12/R$7</f>
        <v>7</v>
      </c>
      <c r="F12" s="40">
        <f t="shared" si="4"/>
        <v>5657.1428571428569</v>
      </c>
      <c r="G12" s="50">
        <v>5.0000000000000001E-4</v>
      </c>
      <c r="H12" s="42">
        <f t="shared" si="6"/>
        <v>0.99950000000000006</v>
      </c>
      <c r="I12" s="41" t="s">
        <v>35</v>
      </c>
      <c r="J12" s="37">
        <v>0</v>
      </c>
      <c r="K12" s="43">
        <v>2500</v>
      </c>
      <c r="L12" s="44">
        <f t="shared" si="5"/>
        <v>0</v>
      </c>
      <c r="M12" s="43" t="s">
        <v>50</v>
      </c>
      <c r="N12" s="45"/>
      <c r="O12" s="35"/>
      <c r="P12" s="35"/>
      <c r="Q12" s="57">
        <v>8.31</v>
      </c>
      <c r="R12" s="57" t="s">
        <v>72</v>
      </c>
      <c r="S12" s="57" t="s">
        <v>73</v>
      </c>
      <c r="T12" s="57" t="s">
        <v>74</v>
      </c>
      <c r="U12" s="57" t="s">
        <v>83</v>
      </c>
      <c r="V12" s="57" t="s">
        <v>50</v>
      </c>
    </row>
    <row r="13" spans="1:22" s="48" customFormat="1" ht="32.25" customHeight="1" x14ac:dyDescent="0.25">
      <c r="A13" s="35">
        <v>6</v>
      </c>
      <c r="B13" s="51" t="s">
        <v>56</v>
      </c>
      <c r="C13" s="52">
        <v>0</v>
      </c>
      <c r="D13" s="53">
        <v>70</v>
      </c>
      <c r="E13" s="39">
        <f>+D13/R7/2</f>
        <v>1.75</v>
      </c>
      <c r="F13" s="40">
        <f t="shared" si="4"/>
        <v>22628.571428571428</v>
      </c>
      <c r="G13" s="50">
        <v>5.0000000000000001E-4</v>
      </c>
      <c r="H13" s="42">
        <f t="shared" si="6"/>
        <v>0.99950000000000006</v>
      </c>
      <c r="I13" s="41" t="s">
        <v>36</v>
      </c>
      <c r="J13" s="37">
        <v>0</v>
      </c>
      <c r="K13" s="43">
        <v>0</v>
      </c>
      <c r="L13" s="44">
        <f t="shared" si="5"/>
        <v>0</v>
      </c>
      <c r="M13" s="43"/>
      <c r="N13" s="45"/>
      <c r="O13" s="35"/>
      <c r="P13" s="35"/>
      <c r="Q13" s="54">
        <v>2</v>
      </c>
    </row>
    <row r="14" spans="1:22" s="48" customFormat="1" ht="31.5" customHeight="1" x14ac:dyDescent="0.25">
      <c r="A14" s="35">
        <v>8</v>
      </c>
      <c r="B14" s="49" t="s">
        <v>42</v>
      </c>
      <c r="C14" s="37">
        <v>1</v>
      </c>
      <c r="D14" s="53">
        <v>30</v>
      </c>
      <c r="E14" s="39">
        <f>D14/R$7</f>
        <v>1.5</v>
      </c>
      <c r="F14" s="40">
        <f>11*3600/E14</f>
        <v>26400</v>
      </c>
      <c r="G14" s="50">
        <v>0</v>
      </c>
      <c r="H14" s="42">
        <f>1-G14</f>
        <v>1</v>
      </c>
      <c r="I14" s="41" t="s">
        <v>38</v>
      </c>
      <c r="J14" s="37">
        <v>0</v>
      </c>
      <c r="K14" s="43">
        <v>0</v>
      </c>
      <c r="L14" s="44">
        <f>J14*K14</f>
        <v>0</v>
      </c>
      <c r="M14" s="43"/>
      <c r="N14" s="45"/>
      <c r="O14" s="35"/>
      <c r="P14" s="35"/>
      <c r="Q14" s="54"/>
    </row>
    <row r="15" spans="1:22" s="11" customFormat="1" ht="32.25" customHeight="1" x14ac:dyDescent="0.25">
      <c r="A15" s="13" t="s">
        <v>43</v>
      </c>
      <c r="B15" s="14"/>
      <c r="C15" s="15">
        <f>SUM(C8:C14)</f>
        <v>3.5</v>
      </c>
      <c r="D15" s="15">
        <f>SUM(D8:D14)</f>
        <v>311</v>
      </c>
      <c r="E15" s="16">
        <f>MAX(E8:E14)*SUM(C8:C14)</f>
        <v>24.5</v>
      </c>
      <c r="F15" s="17">
        <f>MIN(F8:F14)</f>
        <v>5657.1428571428569</v>
      </c>
      <c r="G15" s="18">
        <f>SUM(G8:G14)</f>
        <v>2E-3</v>
      </c>
      <c r="H15" s="19">
        <f>1-G15</f>
        <v>0.998</v>
      </c>
      <c r="I15" s="19"/>
      <c r="J15" s="14"/>
      <c r="K15" s="20"/>
      <c r="L15" s="20">
        <f>SUM(L8:L14)</f>
        <v>1000</v>
      </c>
      <c r="M15" s="20"/>
      <c r="N15" s="20">
        <f>SUM(N8:N14)</f>
        <v>0</v>
      </c>
      <c r="O15" s="21">
        <f>SUM(O8:O14)</f>
        <v>0.6</v>
      </c>
      <c r="P15" s="21">
        <f>SUM(P8:P14)</f>
        <v>0</v>
      </c>
    </row>
    <row r="16" spans="1:22" s="11" customFormat="1" ht="27" customHeight="1" x14ac:dyDescent="0.25">
      <c r="A16" s="22" t="s">
        <v>44</v>
      </c>
      <c r="B16" s="23"/>
      <c r="C16" s="24" t="s">
        <v>45</v>
      </c>
      <c r="D16" s="25"/>
      <c r="E16" s="26"/>
      <c r="F16" s="26"/>
      <c r="G16" s="27"/>
      <c r="H16" s="26"/>
      <c r="I16" s="26"/>
      <c r="J16" s="28"/>
      <c r="K16" s="29" t="s">
        <v>46</v>
      </c>
      <c r="L16" s="29">
        <v>0</v>
      </c>
      <c r="M16" s="29" t="s">
        <v>47</v>
      </c>
      <c r="N16" s="30">
        <f>IFERROR(SUM(N8:N14)/MIN(F8:F14),0)+IFERROR(SUM(#REF!)/MIN(#REF!),0)+IFERROR(#REF!/#REF!,0)</f>
        <v>0</v>
      </c>
      <c r="O16" s="31" t="s">
        <v>48</v>
      </c>
      <c r="P16" s="32">
        <f>O15+P15</f>
        <v>0.6</v>
      </c>
    </row>
    <row r="17" spans="1:16" ht="81" customHeight="1" x14ac:dyDescent="0.25">
      <c r="A17" s="95" t="s">
        <v>49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7"/>
    </row>
    <row r="23" spans="1:16" ht="15.5" x14ac:dyDescent="0.25">
      <c r="F23" s="33"/>
    </row>
  </sheetData>
  <mergeCells count="13">
    <mergeCell ref="A17:P17"/>
    <mergeCell ref="A6:A7"/>
    <mergeCell ref="B6:B7"/>
    <mergeCell ref="D6:F6"/>
    <mergeCell ref="G6:H6"/>
    <mergeCell ref="J6:L6"/>
    <mergeCell ref="M6:N6"/>
    <mergeCell ref="A5:P5"/>
    <mergeCell ref="A1:P1"/>
    <mergeCell ref="A2:P2"/>
    <mergeCell ref="A3:D3"/>
    <mergeCell ref="I4:K4"/>
    <mergeCell ref="N4:P4"/>
  </mergeCells>
  <phoneticPr fontId="17" type="noConversion"/>
  <printOptions horizontalCentered="1"/>
  <pageMargins left="0" right="0" top="0.43307086614173229" bottom="0.31496062992125984" header="0.35433070866141736" footer="0.23622047244094491"/>
  <pageSetup paperSize="9" scale="4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7"/>
  <sheetViews>
    <sheetView zoomScale="40" zoomScaleNormal="40" zoomScaleSheetLayoutView="85" workbookViewId="0">
      <pane ySplit="1" topLeftCell="A2" activePane="bottomLeft" state="frozen"/>
      <selection activeCell="C4" sqref="C4:Q20"/>
      <selection pane="bottomLeft" activeCell="N4" sqref="N4:P4"/>
    </sheetView>
  </sheetViews>
  <sheetFormatPr defaultColWidth="10.26953125" defaultRowHeight="12.5" x14ac:dyDescent="0.25"/>
  <cols>
    <col min="1" max="1" width="14.90625" style="1" customWidth="1"/>
    <col min="2" max="2" width="39.36328125" style="1" customWidth="1"/>
    <col min="3" max="6" width="16.7265625" style="3" customWidth="1"/>
    <col min="7" max="7" width="14.7265625" style="3" customWidth="1"/>
    <col min="8" max="8" width="17.7265625" style="3" customWidth="1"/>
    <col min="9" max="9" width="26.36328125" style="3" customWidth="1"/>
    <col min="10" max="10" width="10.7265625" style="3" customWidth="1"/>
    <col min="11" max="11" width="14.90625" style="3" customWidth="1"/>
    <col min="12" max="12" width="18.36328125" style="3" customWidth="1"/>
    <col min="13" max="13" width="15" style="3" customWidth="1"/>
    <col min="14" max="14" width="14" style="34" customWidth="1"/>
    <col min="15" max="15" width="19.1796875" style="1" customWidth="1"/>
    <col min="16" max="16" width="16" style="1" customWidth="1"/>
    <col min="17" max="17" width="21.54296875" style="1" customWidth="1"/>
    <col min="18" max="18" width="20.453125" style="1" customWidth="1"/>
    <col min="19" max="19" width="20" style="1" customWidth="1"/>
    <col min="20" max="20" width="22" style="1" customWidth="1"/>
    <col min="21" max="21" width="24.6328125" style="1" customWidth="1"/>
    <col min="22" max="22" width="25.26953125" style="1" customWidth="1"/>
    <col min="23" max="16384" width="10.26953125" style="1"/>
  </cols>
  <sheetData>
    <row r="1" spans="1:19" ht="48" customHeight="1" x14ac:dyDescent="0.25">
      <c r="A1" s="86" t="s">
        <v>16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spans="1:19" ht="48" customHeight="1" thickBot="1" x14ac:dyDescent="0.3">
      <c r="A2" s="88" t="s">
        <v>66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</row>
    <row r="3" spans="1:19" ht="82.5" customHeight="1" thickBot="1" x14ac:dyDescent="0.3">
      <c r="A3" s="90" t="s">
        <v>65</v>
      </c>
      <c r="B3" s="91"/>
      <c r="C3" s="91"/>
      <c r="D3" s="92"/>
      <c r="E3" s="2" t="s">
        <v>17</v>
      </c>
      <c r="G3" s="4" t="s">
        <v>18</v>
      </c>
      <c r="H3" s="5" t="s">
        <v>19</v>
      </c>
      <c r="I3" s="6"/>
      <c r="J3" s="6"/>
      <c r="K3" s="6"/>
      <c r="L3" s="6"/>
      <c r="M3" s="6"/>
      <c r="N3" s="6"/>
      <c r="O3" s="6"/>
      <c r="P3" s="6"/>
    </row>
    <row r="4" spans="1:19" ht="312" customHeight="1" x14ac:dyDescent="0.25">
      <c r="A4" s="7" t="s">
        <v>0</v>
      </c>
      <c r="B4" s="8"/>
      <c r="C4" s="8"/>
      <c r="D4" s="8"/>
      <c r="E4" s="8"/>
      <c r="F4" s="8"/>
      <c r="G4" s="8"/>
      <c r="H4" s="8" t="s">
        <v>20</v>
      </c>
      <c r="I4" s="93" t="s">
        <v>62</v>
      </c>
      <c r="J4" s="93"/>
      <c r="K4" s="93"/>
      <c r="L4" s="8"/>
      <c r="M4" s="8"/>
      <c r="N4" s="94" t="s">
        <v>50</v>
      </c>
      <c r="O4" s="94"/>
      <c r="P4" s="94"/>
    </row>
    <row r="5" spans="1:19" ht="37.5" customHeight="1" x14ac:dyDescent="0.25">
      <c r="A5" s="84" t="s">
        <v>54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</row>
    <row r="6" spans="1:19" s="11" customFormat="1" ht="27.75" customHeight="1" x14ac:dyDescent="0.25">
      <c r="A6" s="98" t="s">
        <v>1</v>
      </c>
      <c r="B6" s="99" t="s">
        <v>21</v>
      </c>
      <c r="C6" s="73" t="s">
        <v>2</v>
      </c>
      <c r="D6" s="100" t="s">
        <v>3</v>
      </c>
      <c r="E6" s="100"/>
      <c r="F6" s="100"/>
      <c r="G6" s="100" t="s">
        <v>4</v>
      </c>
      <c r="H6" s="100"/>
      <c r="I6" s="73" t="s">
        <v>5</v>
      </c>
      <c r="J6" s="101" t="s">
        <v>6</v>
      </c>
      <c r="K6" s="102"/>
      <c r="L6" s="103"/>
      <c r="M6" s="100" t="s">
        <v>7</v>
      </c>
      <c r="N6" s="100"/>
      <c r="O6" s="74" t="s">
        <v>22</v>
      </c>
      <c r="P6" s="73" t="s">
        <v>23</v>
      </c>
    </row>
    <row r="7" spans="1:19" s="11" customFormat="1" ht="50.25" customHeight="1" x14ac:dyDescent="0.25">
      <c r="A7" s="98"/>
      <c r="B7" s="99"/>
      <c r="C7" s="72" t="s">
        <v>8</v>
      </c>
      <c r="D7" s="72" t="s">
        <v>24</v>
      </c>
      <c r="E7" s="72" t="s">
        <v>25</v>
      </c>
      <c r="F7" s="72" t="s">
        <v>9</v>
      </c>
      <c r="G7" s="72" t="s">
        <v>10</v>
      </c>
      <c r="H7" s="72" t="s">
        <v>11</v>
      </c>
      <c r="I7" s="72" t="s">
        <v>12</v>
      </c>
      <c r="J7" s="72" t="s">
        <v>13</v>
      </c>
      <c r="K7" s="72" t="s">
        <v>14</v>
      </c>
      <c r="L7" s="72" t="s">
        <v>15</v>
      </c>
      <c r="M7" s="72" t="s">
        <v>14</v>
      </c>
      <c r="N7" s="72" t="s">
        <v>26</v>
      </c>
      <c r="O7" s="72" t="s">
        <v>14</v>
      </c>
      <c r="P7" s="72" t="s">
        <v>27</v>
      </c>
      <c r="Q7" s="58" t="s">
        <v>57</v>
      </c>
      <c r="R7" s="11">
        <v>20</v>
      </c>
      <c r="S7" s="11">
        <f>+R7*3</f>
        <v>60</v>
      </c>
    </row>
    <row r="8" spans="1:19" s="48" customFormat="1" ht="32.25" customHeight="1" x14ac:dyDescent="0.25">
      <c r="A8" s="35">
        <v>4</v>
      </c>
      <c r="B8" s="49" t="s">
        <v>55</v>
      </c>
      <c r="C8" s="65">
        <v>1</v>
      </c>
      <c r="D8" s="65">
        <v>70</v>
      </c>
      <c r="E8" s="39">
        <f t="shared" ref="E8" si="0">D8/R$7</f>
        <v>3.5</v>
      </c>
      <c r="F8" s="40">
        <f t="shared" ref="F8" si="1">11*3600/E8</f>
        <v>11314.285714285714</v>
      </c>
      <c r="G8" s="50">
        <v>0</v>
      </c>
      <c r="H8" s="42">
        <f t="shared" ref="H8" si="2">1-G8</f>
        <v>1</v>
      </c>
      <c r="I8" s="41" t="s">
        <v>51</v>
      </c>
      <c r="J8" s="65">
        <v>0</v>
      </c>
      <c r="K8" s="43">
        <v>0</v>
      </c>
      <c r="L8" s="66">
        <f t="shared" ref="L8" si="3">J8*K8</f>
        <v>0</v>
      </c>
      <c r="M8" s="43"/>
      <c r="N8" s="45"/>
      <c r="O8" s="35"/>
      <c r="P8" s="35"/>
      <c r="Q8" s="57">
        <v>3.5</v>
      </c>
    </row>
    <row r="9" spans="1:19" s="11" customFormat="1" ht="32.25" customHeight="1" x14ac:dyDescent="0.25">
      <c r="A9" s="13" t="s">
        <v>43</v>
      </c>
      <c r="B9" s="14"/>
      <c r="C9" s="15">
        <f>SUM(C8:C8)</f>
        <v>1</v>
      </c>
      <c r="D9" s="15">
        <f>SUM(D8:D8)</f>
        <v>70</v>
      </c>
      <c r="E9" s="16">
        <f>MAX(E8:E8)*SUM(C8:C8)</f>
        <v>3.5</v>
      </c>
      <c r="F9" s="17">
        <f>MIN(F8:F8)</f>
        <v>11314.285714285714</v>
      </c>
      <c r="G9" s="18">
        <f>SUM(G8:G8)</f>
        <v>0</v>
      </c>
      <c r="H9" s="19">
        <f>1-G9</f>
        <v>1</v>
      </c>
      <c r="I9" s="19"/>
      <c r="J9" s="14"/>
      <c r="K9" s="20"/>
      <c r="L9" s="20">
        <f>SUM(L8:L8)</f>
        <v>0</v>
      </c>
      <c r="M9" s="20"/>
      <c r="N9" s="20">
        <f>SUM(N8:N8)</f>
        <v>0</v>
      </c>
      <c r="O9" s="21">
        <f>SUM(O8:O8)</f>
        <v>0</v>
      </c>
      <c r="P9" s="21">
        <f>SUM(P8:P8)</f>
        <v>0</v>
      </c>
    </row>
    <row r="10" spans="1:19" s="11" customFormat="1" ht="27" customHeight="1" x14ac:dyDescent="0.25">
      <c r="A10" s="22" t="s">
        <v>44</v>
      </c>
      <c r="B10" s="23"/>
      <c r="C10" s="24" t="s">
        <v>45</v>
      </c>
      <c r="D10" s="25"/>
      <c r="E10" s="26"/>
      <c r="F10" s="26"/>
      <c r="G10" s="27"/>
      <c r="H10" s="26"/>
      <c r="I10" s="26"/>
      <c r="J10" s="28"/>
      <c r="K10" s="29" t="s">
        <v>46</v>
      </c>
      <c r="L10" s="29">
        <v>0</v>
      </c>
      <c r="M10" s="29" t="s">
        <v>47</v>
      </c>
      <c r="N10" s="30">
        <f>IFERROR(SUM(N8:N8)/MIN(F8:F8),0)+IFERROR(SUM(#REF!)/MIN(#REF!),0)+IFERROR(#REF!/#REF!,0)</f>
        <v>0</v>
      </c>
      <c r="O10" s="31" t="s">
        <v>48</v>
      </c>
      <c r="P10" s="32">
        <f>O9+P9</f>
        <v>0</v>
      </c>
    </row>
    <row r="11" spans="1:19" ht="81" customHeight="1" x14ac:dyDescent="0.25">
      <c r="A11" s="95" t="s">
        <v>49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7"/>
    </row>
    <row r="17" spans="6:6" ht="15.5" x14ac:dyDescent="0.25">
      <c r="F17" s="33"/>
    </row>
  </sheetData>
  <mergeCells count="13">
    <mergeCell ref="A5:P5"/>
    <mergeCell ref="A1:P1"/>
    <mergeCell ref="A2:P2"/>
    <mergeCell ref="A3:D3"/>
    <mergeCell ref="I4:K4"/>
    <mergeCell ref="N4:P4"/>
    <mergeCell ref="A11:P11"/>
    <mergeCell ref="A6:A7"/>
    <mergeCell ref="B6:B7"/>
    <mergeCell ref="D6:F6"/>
    <mergeCell ref="G6:H6"/>
    <mergeCell ref="J6:L6"/>
    <mergeCell ref="M6:N6"/>
  </mergeCells>
  <phoneticPr fontId="17" type="noConversion"/>
  <printOptions horizontalCentered="1"/>
  <pageMargins left="0" right="0" top="0.43307086614173229" bottom="0.31496062992125984" header="0.35433070866141736" footer="0.23622047244094491"/>
  <pageSetup paperSize="9" scale="4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23"/>
  <sheetViews>
    <sheetView zoomScale="40" zoomScaleNormal="40" zoomScaleSheetLayoutView="85" workbookViewId="0">
      <pane ySplit="1" topLeftCell="A2" activePane="bottomLeft" state="frozen"/>
      <selection activeCell="C4" sqref="C4:Q20"/>
      <selection pane="bottomLeft" activeCell="E9" sqref="E9"/>
    </sheetView>
  </sheetViews>
  <sheetFormatPr defaultColWidth="10.26953125" defaultRowHeight="12.5" x14ac:dyDescent="0.25"/>
  <cols>
    <col min="1" max="1" width="14.90625" style="1" customWidth="1"/>
    <col min="2" max="2" width="45.453125" style="1" customWidth="1"/>
    <col min="3" max="6" width="16.7265625" style="3" customWidth="1"/>
    <col min="7" max="7" width="14.7265625" style="3" customWidth="1"/>
    <col min="8" max="8" width="17.7265625" style="3" customWidth="1"/>
    <col min="9" max="9" width="26.36328125" style="3" customWidth="1"/>
    <col min="10" max="10" width="10.7265625" style="3" customWidth="1"/>
    <col min="11" max="11" width="14.90625" style="3" customWidth="1"/>
    <col min="12" max="12" width="18.36328125" style="3" customWidth="1"/>
    <col min="13" max="13" width="18.54296875" style="3" customWidth="1"/>
    <col min="14" max="14" width="17.6328125" style="34" customWidth="1"/>
    <col min="15" max="15" width="17.7265625" style="1" bestFit="1" customWidth="1"/>
    <col min="16" max="16" width="13.7265625" style="1" customWidth="1"/>
    <col min="17" max="17" width="44.54296875" style="1" customWidth="1"/>
    <col min="18" max="18" width="22.90625" style="1" customWidth="1"/>
    <col min="19" max="19" width="22" style="1" customWidth="1"/>
    <col min="20" max="16384" width="10.26953125" style="1"/>
  </cols>
  <sheetData>
    <row r="1" spans="1:19" ht="48" customHeight="1" x14ac:dyDescent="0.25">
      <c r="A1" s="86" t="s">
        <v>16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spans="1:19" ht="48" customHeight="1" thickBot="1" x14ac:dyDescent="0.3">
      <c r="A2" s="88" t="s">
        <v>66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</row>
    <row r="3" spans="1:19" ht="82.5" customHeight="1" thickBot="1" x14ac:dyDescent="0.3">
      <c r="A3" s="90" t="s">
        <v>65</v>
      </c>
      <c r="B3" s="91"/>
      <c r="C3" s="91"/>
      <c r="D3" s="92"/>
      <c r="E3" s="2" t="s">
        <v>17</v>
      </c>
      <c r="G3" s="4" t="s">
        <v>18</v>
      </c>
      <c r="H3" s="5" t="s">
        <v>19</v>
      </c>
      <c r="I3" s="6"/>
      <c r="J3" s="6"/>
      <c r="K3" s="6"/>
      <c r="L3" s="6"/>
      <c r="M3" s="6"/>
      <c r="N3" s="6"/>
      <c r="O3" s="6"/>
      <c r="P3" s="6"/>
    </row>
    <row r="4" spans="1:19" ht="312" customHeight="1" x14ac:dyDescent="0.25">
      <c r="A4" s="7" t="s">
        <v>0</v>
      </c>
      <c r="B4" s="8"/>
      <c r="C4" s="8"/>
      <c r="D4" s="8"/>
      <c r="E4" s="8"/>
      <c r="F4" s="8"/>
      <c r="G4" s="8"/>
      <c r="H4" s="8" t="s">
        <v>20</v>
      </c>
      <c r="I4" s="93" t="s">
        <v>62</v>
      </c>
      <c r="J4" s="93"/>
      <c r="K4" s="93"/>
      <c r="L4" s="8"/>
      <c r="M4" s="8"/>
      <c r="N4" s="94" t="s">
        <v>50</v>
      </c>
      <c r="O4" s="94"/>
      <c r="P4" s="94"/>
    </row>
    <row r="5" spans="1:19" ht="37.5" customHeight="1" x14ac:dyDescent="0.25">
      <c r="A5" s="84" t="s">
        <v>54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</row>
    <row r="6" spans="1:19" s="11" customFormat="1" ht="27.75" customHeight="1" x14ac:dyDescent="0.25">
      <c r="A6" s="98" t="s">
        <v>1</v>
      </c>
      <c r="B6" s="99" t="s">
        <v>21</v>
      </c>
      <c r="C6" s="63" t="s">
        <v>2</v>
      </c>
      <c r="D6" s="100" t="s">
        <v>3</v>
      </c>
      <c r="E6" s="100"/>
      <c r="F6" s="100"/>
      <c r="G6" s="100" t="s">
        <v>4</v>
      </c>
      <c r="H6" s="100"/>
      <c r="I6" s="63" t="s">
        <v>5</v>
      </c>
      <c r="J6" s="101" t="s">
        <v>6</v>
      </c>
      <c r="K6" s="102"/>
      <c r="L6" s="103"/>
      <c r="M6" s="100" t="s">
        <v>7</v>
      </c>
      <c r="N6" s="100"/>
      <c r="O6" s="64" t="s">
        <v>22</v>
      </c>
      <c r="P6" s="63" t="s">
        <v>23</v>
      </c>
    </row>
    <row r="7" spans="1:19" s="11" customFormat="1" ht="50.25" customHeight="1" x14ac:dyDescent="0.25">
      <c r="A7" s="98"/>
      <c r="B7" s="99"/>
      <c r="C7" s="62" t="s">
        <v>8</v>
      </c>
      <c r="D7" s="62" t="s">
        <v>24</v>
      </c>
      <c r="E7" s="62" t="s">
        <v>25</v>
      </c>
      <c r="F7" s="62" t="s">
        <v>9</v>
      </c>
      <c r="G7" s="62" t="s">
        <v>10</v>
      </c>
      <c r="H7" s="62" t="s">
        <v>11</v>
      </c>
      <c r="I7" s="62" t="s">
        <v>12</v>
      </c>
      <c r="J7" s="62" t="s">
        <v>13</v>
      </c>
      <c r="K7" s="62" t="s">
        <v>14</v>
      </c>
      <c r="L7" s="62" t="s">
        <v>15</v>
      </c>
      <c r="M7" s="62" t="s">
        <v>14</v>
      </c>
      <c r="N7" s="62" t="s">
        <v>26</v>
      </c>
      <c r="O7" s="62" t="s">
        <v>14</v>
      </c>
      <c r="P7" s="62" t="s">
        <v>27</v>
      </c>
      <c r="Q7" s="58" t="s">
        <v>57</v>
      </c>
      <c r="R7" s="11">
        <v>20</v>
      </c>
      <c r="S7" s="11">
        <f>+R7*3</f>
        <v>60</v>
      </c>
    </row>
    <row r="8" spans="1:19" s="46" customFormat="1" ht="27" customHeight="1" x14ac:dyDescent="0.25">
      <c r="A8" s="35">
        <v>1</v>
      </c>
      <c r="B8" s="36" t="s">
        <v>60</v>
      </c>
      <c r="C8" s="65">
        <v>0.5</v>
      </c>
      <c r="D8" s="75">
        <v>56</v>
      </c>
      <c r="E8" s="56">
        <f>+D8/R7</f>
        <v>2.8</v>
      </c>
      <c r="F8" s="40">
        <f t="shared" ref="F8" si="0">11*3600/E8</f>
        <v>14142.857142857143</v>
      </c>
      <c r="G8" s="41">
        <v>0</v>
      </c>
      <c r="H8" s="42">
        <f>1-G8</f>
        <v>1</v>
      </c>
      <c r="I8" s="36" t="s">
        <v>58</v>
      </c>
      <c r="J8" s="70">
        <v>1</v>
      </c>
      <c r="K8" s="67">
        <v>80000</v>
      </c>
      <c r="L8" s="66">
        <f>+K8*J8</f>
        <v>80000</v>
      </c>
      <c r="M8" s="77">
        <f>567740*7.3</f>
        <v>4144502</v>
      </c>
      <c r="N8" s="67">
        <f>+M8*1</f>
        <v>4144502</v>
      </c>
      <c r="O8" s="35"/>
      <c r="P8" s="35"/>
      <c r="Q8" s="57">
        <v>3</v>
      </c>
      <c r="R8" s="57"/>
      <c r="S8" s="57"/>
    </row>
    <row r="9" spans="1:19" s="46" customFormat="1" ht="27" customHeight="1" x14ac:dyDescent="0.25">
      <c r="A9" s="35">
        <v>2</v>
      </c>
      <c r="B9" s="36" t="s">
        <v>67</v>
      </c>
      <c r="C9" s="65">
        <v>1</v>
      </c>
      <c r="D9" s="38">
        <v>150</v>
      </c>
      <c r="E9" s="39">
        <f>+D9/R7</f>
        <v>7.5</v>
      </c>
      <c r="F9" s="40">
        <f t="shared" ref="F9" si="1">11*3600/E9</f>
        <v>5280</v>
      </c>
      <c r="G9" s="41">
        <v>0</v>
      </c>
      <c r="H9" s="42">
        <f>1-G9</f>
        <v>1</v>
      </c>
      <c r="I9" s="36" t="s">
        <v>68</v>
      </c>
      <c r="J9" s="65">
        <v>1</v>
      </c>
      <c r="K9" s="67">
        <v>3000</v>
      </c>
      <c r="L9" s="66">
        <v>3000</v>
      </c>
      <c r="M9" s="67">
        <v>2800000</v>
      </c>
      <c r="N9" s="67">
        <f>+M9*1</f>
        <v>2800000</v>
      </c>
      <c r="O9" s="35"/>
      <c r="P9" s="35"/>
      <c r="Q9" s="54">
        <v>11</v>
      </c>
      <c r="R9" s="57"/>
      <c r="S9" s="57"/>
    </row>
    <row r="10" spans="1:19" s="11" customFormat="1" ht="32.25" customHeight="1" x14ac:dyDescent="0.25">
      <c r="A10" s="13" t="s">
        <v>43</v>
      </c>
      <c r="B10" s="14"/>
      <c r="C10" s="15">
        <f>SUM(C8:C9)</f>
        <v>1.5</v>
      </c>
      <c r="D10" s="15">
        <f>SUM(D8:D9)</f>
        <v>206</v>
      </c>
      <c r="E10" s="16">
        <f>E8+E9</f>
        <v>10.3</v>
      </c>
      <c r="F10" s="17">
        <f>MIN(F8:F9)</f>
        <v>5280</v>
      </c>
      <c r="G10" s="18">
        <f>SUM(G8:G9)</f>
        <v>0</v>
      </c>
      <c r="H10" s="19">
        <f>1-G10</f>
        <v>1</v>
      </c>
      <c r="I10" s="19"/>
      <c r="J10" s="14"/>
      <c r="K10" s="20"/>
      <c r="L10" s="20">
        <f>SUM(L8:L9)</f>
        <v>83000</v>
      </c>
      <c r="M10" s="20"/>
      <c r="N10" s="20">
        <f>SUM(N8:N9)</f>
        <v>6944502</v>
      </c>
      <c r="O10" s="21">
        <f>SUM(O8:O9)</f>
        <v>0</v>
      </c>
      <c r="P10" s="21">
        <f>SUM(P8:P9)</f>
        <v>0</v>
      </c>
    </row>
    <row r="11" spans="1:19" s="11" customFormat="1" ht="27" customHeight="1" x14ac:dyDescent="0.25">
      <c r="A11" s="22" t="s">
        <v>44</v>
      </c>
      <c r="B11" s="23"/>
      <c r="C11" s="24" t="s">
        <v>45</v>
      </c>
      <c r="D11" s="25"/>
      <c r="E11" s="26"/>
      <c r="F11" s="26"/>
      <c r="G11" s="27"/>
      <c r="H11" s="26"/>
      <c r="I11" s="26"/>
      <c r="J11" s="28"/>
      <c r="K11" s="29" t="s">
        <v>46</v>
      </c>
      <c r="L11" s="29">
        <v>0</v>
      </c>
      <c r="M11" s="29" t="s">
        <v>47</v>
      </c>
      <c r="N11" s="30">
        <f>IFERROR(SUM(N8:N9)/MIN(F8:F9),0)+IFERROR(SUM(#REF!)/MIN(#REF!),0)+IFERROR(#REF!/#REF!,0)</f>
        <v>1315.2465909090909</v>
      </c>
      <c r="O11" s="31" t="s">
        <v>48</v>
      </c>
      <c r="P11" s="32">
        <f>O10+P10</f>
        <v>0</v>
      </c>
    </row>
    <row r="12" spans="1:19" ht="81" customHeight="1" x14ac:dyDescent="0.25">
      <c r="A12" s="95" t="s">
        <v>49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7"/>
      <c r="Q12" s="104"/>
      <c r="R12" s="105"/>
      <c r="S12" s="106"/>
    </row>
    <row r="18" spans="6:13" ht="15.5" x14ac:dyDescent="0.25">
      <c r="F18" s="33"/>
    </row>
    <row r="23" spans="6:13" x14ac:dyDescent="0.25">
      <c r="M23" s="71"/>
    </row>
  </sheetData>
  <mergeCells count="14">
    <mergeCell ref="Q12:S12"/>
    <mergeCell ref="A12:P12"/>
    <mergeCell ref="A6:A7"/>
    <mergeCell ref="B6:B7"/>
    <mergeCell ref="D6:F6"/>
    <mergeCell ref="G6:H6"/>
    <mergeCell ref="J6:L6"/>
    <mergeCell ref="M6:N6"/>
    <mergeCell ref="A5:P5"/>
    <mergeCell ref="A1:P1"/>
    <mergeCell ref="A2:P2"/>
    <mergeCell ref="A3:D3"/>
    <mergeCell ref="I4:K4"/>
    <mergeCell ref="N4:P4"/>
  </mergeCells>
  <phoneticPr fontId="17" type="noConversion"/>
  <printOptions horizontalCentered="1"/>
  <pageMargins left="0" right="0" top="0.43307086614173229" bottom="0.31496062992125984" header="0.35433070866141736" footer="0.23622047244094491"/>
  <pageSetup paperSize="9" scale="4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D9D07-5B6A-4E06-BD65-44D6D509C1FF}">
  <sheetPr>
    <pageSetUpPr fitToPage="1"/>
  </sheetPr>
  <dimension ref="A1:S22"/>
  <sheetViews>
    <sheetView zoomScale="50" zoomScaleNormal="50" zoomScaleSheetLayoutView="85" workbookViewId="0">
      <pane ySplit="1" topLeftCell="A5" activePane="bottomLeft" state="frozen"/>
      <selection activeCell="C4" sqref="C4:Q20"/>
      <selection pane="bottomLeft" activeCell="G18" sqref="G18:G19"/>
    </sheetView>
  </sheetViews>
  <sheetFormatPr defaultColWidth="10.26953125" defaultRowHeight="12.5" x14ac:dyDescent="0.25"/>
  <cols>
    <col min="1" max="1" width="14.90625" style="1" customWidth="1"/>
    <col min="2" max="2" width="45.453125" style="1" customWidth="1"/>
    <col min="3" max="6" width="16.7265625" style="3" customWidth="1"/>
    <col min="7" max="7" width="14.7265625" style="3" customWidth="1"/>
    <col min="8" max="8" width="17.7265625" style="3" customWidth="1"/>
    <col min="9" max="9" width="26.36328125" style="3" customWidth="1"/>
    <col min="10" max="10" width="10.7265625" style="3" customWidth="1"/>
    <col min="11" max="11" width="14.90625" style="3" customWidth="1"/>
    <col min="12" max="12" width="18.36328125" style="3" customWidth="1"/>
    <col min="13" max="13" width="18.54296875" style="3" customWidth="1"/>
    <col min="14" max="14" width="17.6328125" style="34" customWidth="1"/>
    <col min="15" max="15" width="17.7265625" style="1" bestFit="1" customWidth="1"/>
    <col min="16" max="16" width="13.7265625" style="1" customWidth="1"/>
    <col min="17" max="17" width="44.54296875" style="1" customWidth="1"/>
    <col min="18" max="18" width="22.90625" style="1" customWidth="1"/>
    <col min="19" max="19" width="22" style="1" customWidth="1"/>
    <col min="20" max="16384" width="10.26953125" style="1"/>
  </cols>
  <sheetData>
    <row r="1" spans="1:19" ht="48" customHeight="1" x14ac:dyDescent="0.25">
      <c r="A1" s="86" t="s">
        <v>16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spans="1:19" ht="48" customHeight="1" thickBot="1" x14ac:dyDescent="0.3">
      <c r="A2" s="88" t="s">
        <v>66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</row>
    <row r="3" spans="1:19" ht="82.5" customHeight="1" thickBot="1" x14ac:dyDescent="0.3">
      <c r="A3" s="90" t="s">
        <v>65</v>
      </c>
      <c r="B3" s="91"/>
      <c r="C3" s="91"/>
      <c r="D3" s="92"/>
      <c r="E3" s="2" t="s">
        <v>17</v>
      </c>
      <c r="G3" s="4" t="s">
        <v>18</v>
      </c>
      <c r="H3" s="5" t="s">
        <v>19</v>
      </c>
      <c r="I3" s="6"/>
      <c r="J3" s="6"/>
      <c r="K3" s="6"/>
      <c r="L3" s="6"/>
      <c r="M3" s="6"/>
      <c r="N3" s="6"/>
      <c r="O3" s="6"/>
      <c r="P3" s="6"/>
    </row>
    <row r="4" spans="1:19" ht="312" customHeight="1" x14ac:dyDescent="0.25">
      <c r="A4" s="7" t="s">
        <v>0</v>
      </c>
      <c r="B4" s="8"/>
      <c r="C4" s="8"/>
      <c r="D4" s="8"/>
      <c r="E4" s="8"/>
      <c r="F4" s="8"/>
      <c r="G4" s="8"/>
      <c r="H4" s="8" t="s">
        <v>20</v>
      </c>
      <c r="I4" s="93" t="s">
        <v>62</v>
      </c>
      <c r="J4" s="93"/>
      <c r="K4" s="93"/>
      <c r="L4" s="8"/>
      <c r="M4" s="8"/>
      <c r="N4" s="94" t="s">
        <v>50</v>
      </c>
      <c r="O4" s="94"/>
      <c r="P4" s="94"/>
    </row>
    <row r="5" spans="1:19" ht="37.5" customHeight="1" x14ac:dyDescent="0.25">
      <c r="A5" s="84" t="s">
        <v>54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</row>
    <row r="6" spans="1:19" s="11" customFormat="1" ht="27.75" customHeight="1" x14ac:dyDescent="0.25">
      <c r="A6" s="98" t="s">
        <v>1</v>
      </c>
      <c r="B6" s="99" t="s">
        <v>21</v>
      </c>
      <c r="C6" s="82" t="s">
        <v>2</v>
      </c>
      <c r="D6" s="100" t="s">
        <v>3</v>
      </c>
      <c r="E6" s="100"/>
      <c r="F6" s="100"/>
      <c r="G6" s="100" t="s">
        <v>4</v>
      </c>
      <c r="H6" s="100"/>
      <c r="I6" s="82" t="s">
        <v>5</v>
      </c>
      <c r="J6" s="101" t="s">
        <v>6</v>
      </c>
      <c r="K6" s="102"/>
      <c r="L6" s="103"/>
      <c r="M6" s="100" t="s">
        <v>7</v>
      </c>
      <c r="N6" s="100"/>
      <c r="O6" s="83" t="s">
        <v>22</v>
      </c>
      <c r="P6" s="82" t="s">
        <v>23</v>
      </c>
    </row>
    <row r="7" spans="1:19" s="11" customFormat="1" ht="50.25" customHeight="1" x14ac:dyDescent="0.25">
      <c r="A7" s="98"/>
      <c r="B7" s="99"/>
      <c r="C7" s="81" t="s">
        <v>8</v>
      </c>
      <c r="D7" s="81" t="s">
        <v>24</v>
      </c>
      <c r="E7" s="81" t="s">
        <v>25</v>
      </c>
      <c r="F7" s="81" t="s">
        <v>9</v>
      </c>
      <c r="G7" s="81" t="s">
        <v>10</v>
      </c>
      <c r="H7" s="81" t="s">
        <v>11</v>
      </c>
      <c r="I7" s="81" t="s">
        <v>12</v>
      </c>
      <c r="J7" s="81" t="s">
        <v>13</v>
      </c>
      <c r="K7" s="81" t="s">
        <v>14</v>
      </c>
      <c r="L7" s="81" t="s">
        <v>15</v>
      </c>
      <c r="M7" s="81" t="s">
        <v>14</v>
      </c>
      <c r="N7" s="81" t="s">
        <v>26</v>
      </c>
      <c r="O7" s="81" t="s">
        <v>14</v>
      </c>
      <c r="P7" s="81" t="s">
        <v>27</v>
      </c>
      <c r="Q7" s="58" t="s">
        <v>57</v>
      </c>
      <c r="R7" s="11">
        <v>1</v>
      </c>
      <c r="S7" s="11">
        <f>+R7*3</f>
        <v>3</v>
      </c>
    </row>
    <row r="8" spans="1:19" s="46" customFormat="1" ht="27" customHeight="1" x14ac:dyDescent="0.25">
      <c r="A8" s="35">
        <v>1</v>
      </c>
      <c r="B8" s="36" t="s">
        <v>85</v>
      </c>
      <c r="C8" s="65">
        <v>1</v>
      </c>
      <c r="D8" s="75">
        <v>115</v>
      </c>
      <c r="E8" s="56">
        <f>+D8/R7/3</f>
        <v>38.333333333333336</v>
      </c>
      <c r="F8" s="40">
        <f t="shared" ref="F8" si="0">11*3600/E8</f>
        <v>1033.0434782608695</v>
      </c>
      <c r="G8" s="41">
        <v>0</v>
      </c>
      <c r="H8" s="42">
        <f>1-G8</f>
        <v>1</v>
      </c>
      <c r="I8" s="36" t="s">
        <v>76</v>
      </c>
      <c r="J8" s="70">
        <v>2</v>
      </c>
      <c r="K8" s="67" t="s">
        <v>76</v>
      </c>
      <c r="L8" s="66" t="e">
        <f>+K8*J8</f>
        <v>#VALUE!</v>
      </c>
      <c r="M8" s="77">
        <v>20000</v>
      </c>
      <c r="N8" s="67">
        <f>M8*J8</f>
        <v>40000</v>
      </c>
      <c r="O8" s="35"/>
      <c r="P8" s="35"/>
      <c r="Q8" s="57">
        <v>55</v>
      </c>
      <c r="R8" s="57"/>
      <c r="S8" s="57"/>
    </row>
    <row r="9" spans="1:19" s="11" customFormat="1" ht="32.25" customHeight="1" x14ac:dyDescent="0.25">
      <c r="A9" s="13" t="s">
        <v>43</v>
      </c>
      <c r="B9" s="14"/>
      <c r="C9" s="15">
        <f>SUM(C8:C8)</f>
        <v>1</v>
      </c>
      <c r="D9" s="15">
        <f>SUM(D8:D8)</f>
        <v>115</v>
      </c>
      <c r="E9" s="16">
        <f>E8</f>
        <v>38.333333333333336</v>
      </c>
      <c r="F9" s="17">
        <f>MIN(F8:F8)</f>
        <v>1033.0434782608695</v>
      </c>
      <c r="G9" s="18">
        <f>SUM(G8:G8)</f>
        <v>0</v>
      </c>
      <c r="H9" s="19">
        <f>1-G9</f>
        <v>1</v>
      </c>
      <c r="I9" s="19"/>
      <c r="J9" s="14"/>
      <c r="K9" s="20"/>
      <c r="L9" s="20" t="e">
        <f>SUM(L8:L8)</f>
        <v>#VALUE!</v>
      </c>
      <c r="M9" s="20"/>
      <c r="N9" s="20">
        <f>SUM(N8:N8)</f>
        <v>40000</v>
      </c>
      <c r="O9" s="21">
        <f>SUM(O8:O8)</f>
        <v>0</v>
      </c>
      <c r="P9" s="21">
        <f>SUM(P8:P8)</f>
        <v>0</v>
      </c>
    </row>
    <row r="10" spans="1:19" s="11" customFormat="1" ht="27" customHeight="1" x14ac:dyDescent="0.25">
      <c r="A10" s="22" t="s">
        <v>44</v>
      </c>
      <c r="B10" s="23"/>
      <c r="C10" s="24" t="s">
        <v>45</v>
      </c>
      <c r="D10" s="25"/>
      <c r="E10" s="26"/>
      <c r="F10" s="26"/>
      <c r="G10" s="27"/>
      <c r="H10" s="26"/>
      <c r="I10" s="26"/>
      <c r="J10" s="28"/>
      <c r="K10" s="29" t="s">
        <v>46</v>
      </c>
      <c r="L10" s="29">
        <v>0</v>
      </c>
      <c r="M10" s="29" t="s">
        <v>47</v>
      </c>
      <c r="N10" s="30">
        <f>IFERROR(SUM(N8:N8)/MIN(F8:F8),0)+IFERROR(SUM(#REF!)/MIN(#REF!),0)+IFERROR(#REF!/#REF!,0)</f>
        <v>38.72053872053872</v>
      </c>
      <c r="O10" s="31" t="s">
        <v>48</v>
      </c>
      <c r="P10" s="32">
        <f>O9+P9</f>
        <v>0</v>
      </c>
    </row>
    <row r="11" spans="1:19" ht="81" customHeight="1" x14ac:dyDescent="0.25">
      <c r="A11" s="95" t="s">
        <v>84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7"/>
      <c r="Q11" s="104"/>
      <c r="R11" s="105"/>
      <c r="S11" s="106"/>
    </row>
    <row r="17" spans="1:19" s="34" customFormat="1" ht="15.5" x14ac:dyDescent="0.25">
      <c r="A17" s="1"/>
      <c r="B17" s="1"/>
      <c r="C17" s="3"/>
      <c r="D17" s="3"/>
      <c r="E17" s="3"/>
      <c r="F17" s="33"/>
      <c r="G17" s="3"/>
      <c r="H17" s="3"/>
      <c r="I17" s="3"/>
      <c r="J17" s="3"/>
      <c r="K17" s="3"/>
      <c r="L17" s="3"/>
      <c r="M17" s="3"/>
      <c r="O17" s="1"/>
      <c r="P17" s="1"/>
      <c r="Q17" s="1"/>
      <c r="R17" s="1"/>
      <c r="S17" s="1"/>
    </row>
    <row r="22" spans="1:19" s="34" customFormat="1" x14ac:dyDescent="0.25">
      <c r="A22" s="1"/>
      <c r="B22" s="1"/>
      <c r="C22" s="3"/>
      <c r="D22" s="3"/>
      <c r="E22" s="3"/>
      <c r="F22" s="3"/>
      <c r="G22" s="3"/>
      <c r="H22" s="3"/>
      <c r="I22" s="3"/>
      <c r="J22" s="3"/>
      <c r="K22" s="3"/>
      <c r="L22" s="3"/>
      <c r="M22" s="71"/>
      <c r="O22" s="1"/>
      <c r="P22" s="1"/>
      <c r="Q22" s="1"/>
      <c r="R22" s="1"/>
      <c r="S22" s="1"/>
    </row>
  </sheetData>
  <mergeCells count="14">
    <mergeCell ref="A11:P11"/>
    <mergeCell ref="Q11:S11"/>
    <mergeCell ref="A6:A7"/>
    <mergeCell ref="B6:B7"/>
    <mergeCell ref="D6:F6"/>
    <mergeCell ref="G6:H6"/>
    <mergeCell ref="J6:L6"/>
    <mergeCell ref="M6:N6"/>
    <mergeCell ref="A1:P1"/>
    <mergeCell ref="A2:P2"/>
    <mergeCell ref="A3:D3"/>
    <mergeCell ref="I4:K4"/>
    <mergeCell ref="N4:P4"/>
    <mergeCell ref="A5:P5"/>
  </mergeCells>
  <phoneticPr fontId="17" type="noConversion"/>
  <printOptions horizontalCentered="1"/>
  <pageMargins left="0" right="0" top="0.43307086614173229" bottom="0.31496062992125984" header="0.35433070866141736" footer="0.23622047244094491"/>
  <pageSetup paperSize="9" scale="4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B647E-0F06-4912-A8A9-EC04005611CD}">
  <sheetPr>
    <pageSetUpPr fitToPage="1"/>
  </sheetPr>
  <dimension ref="A1:S22"/>
  <sheetViews>
    <sheetView zoomScale="50" zoomScaleNormal="50" zoomScaleSheetLayoutView="85" workbookViewId="0">
      <pane ySplit="1" topLeftCell="A5" activePane="bottomLeft" state="frozen"/>
      <selection activeCell="C4" sqref="C4:Q20"/>
      <selection pane="bottomLeft" activeCell="I23" sqref="I23"/>
    </sheetView>
  </sheetViews>
  <sheetFormatPr defaultColWidth="10.26953125" defaultRowHeight="12.5" x14ac:dyDescent="0.25"/>
  <cols>
    <col min="1" max="1" width="14.90625" style="1" customWidth="1"/>
    <col min="2" max="2" width="45.453125" style="1" customWidth="1"/>
    <col min="3" max="6" width="16.7265625" style="3" customWidth="1"/>
    <col min="7" max="7" width="14.7265625" style="3" customWidth="1"/>
    <col min="8" max="8" width="17.7265625" style="3" customWidth="1"/>
    <col min="9" max="9" width="26.36328125" style="3" customWidth="1"/>
    <col min="10" max="10" width="10.7265625" style="3" customWidth="1"/>
    <col min="11" max="11" width="14.90625" style="3" customWidth="1"/>
    <col min="12" max="12" width="18.36328125" style="3" customWidth="1"/>
    <col min="13" max="13" width="18.54296875" style="3" customWidth="1"/>
    <col min="14" max="14" width="17.6328125" style="34" customWidth="1"/>
    <col min="15" max="15" width="17.7265625" style="1" bestFit="1" customWidth="1"/>
    <col min="16" max="16" width="13.7265625" style="1" customWidth="1"/>
    <col min="17" max="17" width="44.54296875" style="1" customWidth="1"/>
    <col min="18" max="18" width="22.90625" style="1" customWidth="1"/>
    <col min="19" max="19" width="22" style="1" customWidth="1"/>
    <col min="20" max="16384" width="10.26953125" style="1"/>
  </cols>
  <sheetData>
    <row r="1" spans="1:19" ht="48" customHeight="1" x14ac:dyDescent="0.25">
      <c r="A1" s="86" t="s">
        <v>16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spans="1:19" ht="48" customHeight="1" thickBot="1" x14ac:dyDescent="0.3">
      <c r="A2" s="88" t="s">
        <v>66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</row>
    <row r="3" spans="1:19" ht="82.5" customHeight="1" thickBot="1" x14ac:dyDescent="0.3">
      <c r="A3" s="90" t="s">
        <v>65</v>
      </c>
      <c r="B3" s="91"/>
      <c r="C3" s="91"/>
      <c r="D3" s="92"/>
      <c r="E3" s="2" t="s">
        <v>17</v>
      </c>
      <c r="G3" s="4" t="s">
        <v>18</v>
      </c>
      <c r="H3" s="5" t="s">
        <v>19</v>
      </c>
      <c r="I3" s="6"/>
      <c r="J3" s="6"/>
      <c r="K3" s="6"/>
      <c r="L3" s="6"/>
      <c r="M3" s="6"/>
      <c r="N3" s="6"/>
      <c r="O3" s="6"/>
      <c r="P3" s="6"/>
    </row>
    <row r="4" spans="1:19" ht="312" customHeight="1" x14ac:dyDescent="0.25">
      <c r="A4" s="7" t="s">
        <v>0</v>
      </c>
      <c r="B4" s="8"/>
      <c r="C4" s="8"/>
      <c r="D4" s="8"/>
      <c r="E4" s="8"/>
      <c r="F4" s="8"/>
      <c r="G4" s="8"/>
      <c r="H4" s="8" t="s">
        <v>20</v>
      </c>
      <c r="I4" s="93" t="s">
        <v>62</v>
      </c>
      <c r="J4" s="93"/>
      <c r="K4" s="93"/>
      <c r="L4" s="8"/>
      <c r="M4" s="8"/>
      <c r="N4" s="94" t="s">
        <v>50</v>
      </c>
      <c r="O4" s="94"/>
      <c r="P4" s="94"/>
    </row>
    <row r="5" spans="1:19" ht="37.5" customHeight="1" x14ac:dyDescent="0.25">
      <c r="A5" s="84" t="s">
        <v>54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</row>
    <row r="6" spans="1:19" s="11" customFormat="1" ht="27.75" customHeight="1" x14ac:dyDescent="0.25">
      <c r="A6" s="98" t="s">
        <v>1</v>
      </c>
      <c r="B6" s="99" t="s">
        <v>21</v>
      </c>
      <c r="C6" s="79" t="s">
        <v>2</v>
      </c>
      <c r="D6" s="100" t="s">
        <v>3</v>
      </c>
      <c r="E6" s="100"/>
      <c r="F6" s="100"/>
      <c r="G6" s="100" t="s">
        <v>4</v>
      </c>
      <c r="H6" s="100"/>
      <c r="I6" s="79" t="s">
        <v>5</v>
      </c>
      <c r="J6" s="101" t="s">
        <v>6</v>
      </c>
      <c r="K6" s="102"/>
      <c r="L6" s="103"/>
      <c r="M6" s="100" t="s">
        <v>7</v>
      </c>
      <c r="N6" s="100"/>
      <c r="O6" s="80" t="s">
        <v>22</v>
      </c>
      <c r="P6" s="79" t="s">
        <v>23</v>
      </c>
    </row>
    <row r="7" spans="1:19" s="11" customFormat="1" ht="50.25" customHeight="1" x14ac:dyDescent="0.25">
      <c r="A7" s="98"/>
      <c r="B7" s="99"/>
      <c r="C7" s="78" t="s">
        <v>8</v>
      </c>
      <c r="D7" s="78" t="s">
        <v>24</v>
      </c>
      <c r="E7" s="78" t="s">
        <v>25</v>
      </c>
      <c r="F7" s="78" t="s">
        <v>9</v>
      </c>
      <c r="G7" s="78" t="s">
        <v>10</v>
      </c>
      <c r="H7" s="78" t="s">
        <v>11</v>
      </c>
      <c r="I7" s="78" t="s">
        <v>12</v>
      </c>
      <c r="J7" s="78" t="s">
        <v>13</v>
      </c>
      <c r="K7" s="78" t="s">
        <v>14</v>
      </c>
      <c r="L7" s="78" t="s">
        <v>15</v>
      </c>
      <c r="M7" s="78" t="s">
        <v>14</v>
      </c>
      <c r="N7" s="78" t="s">
        <v>26</v>
      </c>
      <c r="O7" s="78" t="s">
        <v>14</v>
      </c>
      <c r="P7" s="78" t="s">
        <v>27</v>
      </c>
      <c r="Q7" s="58" t="s">
        <v>57</v>
      </c>
      <c r="R7" s="11">
        <v>1</v>
      </c>
      <c r="S7" s="11">
        <f>+R7*3</f>
        <v>3</v>
      </c>
    </row>
    <row r="8" spans="1:19" s="46" customFormat="1" ht="27" customHeight="1" x14ac:dyDescent="0.25">
      <c r="A8" s="35">
        <v>1</v>
      </c>
      <c r="B8" s="36" t="s">
        <v>75</v>
      </c>
      <c r="C8" s="65">
        <v>1</v>
      </c>
      <c r="D8" s="75">
        <v>55</v>
      </c>
      <c r="E8" s="56">
        <f>+D8/R7/2</f>
        <v>27.5</v>
      </c>
      <c r="F8" s="40">
        <f t="shared" ref="F8" si="0">11*3600/E8</f>
        <v>1440</v>
      </c>
      <c r="G8" s="41">
        <v>0</v>
      </c>
      <c r="H8" s="42">
        <f>1-G8</f>
        <v>1</v>
      </c>
      <c r="I8" s="36" t="s">
        <v>76</v>
      </c>
      <c r="J8" s="70">
        <v>2</v>
      </c>
      <c r="K8" s="67" t="s">
        <v>76</v>
      </c>
      <c r="L8" s="66" t="e">
        <f>+K8*J8</f>
        <v>#VALUE!</v>
      </c>
      <c r="M8" s="77">
        <v>20000</v>
      </c>
      <c r="N8" s="67">
        <f>M8*J8</f>
        <v>40000</v>
      </c>
      <c r="O8" s="35"/>
      <c r="P8" s="35"/>
      <c r="Q8" s="57">
        <v>55</v>
      </c>
      <c r="R8" s="57"/>
      <c r="S8" s="57"/>
    </row>
    <row r="9" spans="1:19" s="11" customFormat="1" ht="32.25" customHeight="1" x14ac:dyDescent="0.25">
      <c r="A9" s="13" t="s">
        <v>43</v>
      </c>
      <c r="B9" s="14"/>
      <c r="C9" s="15">
        <f>SUM(C8:C8)</f>
        <v>1</v>
      </c>
      <c r="D9" s="15">
        <f>SUM(D8:D8)</f>
        <v>55</v>
      </c>
      <c r="E9" s="16">
        <f>E8</f>
        <v>27.5</v>
      </c>
      <c r="F9" s="17">
        <f>MIN(F8:F8)</f>
        <v>1440</v>
      </c>
      <c r="G9" s="18">
        <f>SUM(G8:G8)</f>
        <v>0</v>
      </c>
      <c r="H9" s="19">
        <f>1-G9</f>
        <v>1</v>
      </c>
      <c r="I9" s="19"/>
      <c r="J9" s="14"/>
      <c r="K9" s="20"/>
      <c r="L9" s="20" t="e">
        <f>SUM(L8:L8)</f>
        <v>#VALUE!</v>
      </c>
      <c r="M9" s="20"/>
      <c r="N9" s="20">
        <f>SUM(N8:N8)</f>
        <v>40000</v>
      </c>
      <c r="O9" s="21">
        <f>SUM(O8:O8)</f>
        <v>0</v>
      </c>
      <c r="P9" s="21">
        <f>SUM(P8:P8)</f>
        <v>0</v>
      </c>
    </row>
    <row r="10" spans="1:19" s="11" customFormat="1" ht="27" customHeight="1" x14ac:dyDescent="0.25">
      <c r="A10" s="22" t="s">
        <v>44</v>
      </c>
      <c r="B10" s="23"/>
      <c r="C10" s="24" t="s">
        <v>45</v>
      </c>
      <c r="D10" s="25"/>
      <c r="E10" s="26"/>
      <c r="F10" s="26"/>
      <c r="G10" s="27"/>
      <c r="H10" s="26"/>
      <c r="I10" s="26"/>
      <c r="J10" s="28"/>
      <c r="K10" s="29" t="s">
        <v>46</v>
      </c>
      <c r="L10" s="29">
        <v>0</v>
      </c>
      <c r="M10" s="29" t="s">
        <v>47</v>
      </c>
      <c r="N10" s="30">
        <f>IFERROR(SUM(N8:N8)/MIN(F8:F8),0)+IFERROR(SUM(#REF!)/MIN(#REF!),0)+IFERROR(#REF!/#REF!,0)</f>
        <v>27.777777777777779</v>
      </c>
      <c r="O10" s="31" t="s">
        <v>48</v>
      </c>
      <c r="P10" s="32">
        <f>O9+P9</f>
        <v>0</v>
      </c>
    </row>
    <row r="11" spans="1:19" ht="81" customHeight="1" x14ac:dyDescent="0.25">
      <c r="A11" s="95" t="s">
        <v>49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7"/>
      <c r="Q11" s="104"/>
      <c r="R11" s="105"/>
      <c r="S11" s="106"/>
    </row>
    <row r="17" spans="1:19" s="34" customFormat="1" ht="15.5" x14ac:dyDescent="0.25">
      <c r="A17" s="1"/>
      <c r="B17" s="1"/>
      <c r="C17" s="3"/>
      <c r="D17" s="3"/>
      <c r="E17" s="3"/>
      <c r="F17" s="33"/>
      <c r="G17" s="3"/>
      <c r="H17" s="3"/>
      <c r="I17" s="3"/>
      <c r="J17" s="3"/>
      <c r="K17" s="3"/>
      <c r="L17" s="3"/>
      <c r="M17" s="3"/>
      <c r="O17" s="1"/>
      <c r="P17" s="1"/>
      <c r="Q17" s="1"/>
      <c r="R17" s="1"/>
      <c r="S17" s="1"/>
    </row>
    <row r="22" spans="1:19" s="34" customFormat="1" x14ac:dyDescent="0.25">
      <c r="A22" s="1"/>
      <c r="B22" s="1"/>
      <c r="C22" s="3"/>
      <c r="D22" s="3"/>
      <c r="E22" s="3"/>
      <c r="F22" s="3"/>
      <c r="G22" s="3"/>
      <c r="H22" s="3"/>
      <c r="I22" s="3"/>
      <c r="J22" s="3"/>
      <c r="K22" s="3"/>
      <c r="L22" s="3"/>
      <c r="M22" s="71"/>
      <c r="O22" s="1"/>
      <c r="P22" s="1"/>
      <c r="Q22" s="1"/>
      <c r="R22" s="1"/>
      <c r="S22" s="1"/>
    </row>
  </sheetData>
  <mergeCells count="14">
    <mergeCell ref="A11:P11"/>
    <mergeCell ref="Q11:S11"/>
    <mergeCell ref="A6:A7"/>
    <mergeCell ref="B6:B7"/>
    <mergeCell ref="D6:F6"/>
    <mergeCell ref="G6:H6"/>
    <mergeCell ref="J6:L6"/>
    <mergeCell ref="M6:N6"/>
    <mergeCell ref="A5:P5"/>
    <mergeCell ref="A1:P1"/>
    <mergeCell ref="A2:P2"/>
    <mergeCell ref="A3:D3"/>
    <mergeCell ref="I4:K4"/>
    <mergeCell ref="N4:P4"/>
  </mergeCells>
  <phoneticPr fontId="17" type="noConversion"/>
  <printOptions horizontalCentered="1"/>
  <pageMargins left="0" right="0" top="0.43307086614173229" bottom="0.31496062992125984" header="0.35433070866141736" footer="0.23622047244094491"/>
  <pageSetup paperSize="9" scale="4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6</vt:i4>
      </vt:variant>
    </vt:vector>
  </HeadingPairs>
  <TitlesOfParts>
    <vt:vector size="12" baseType="lpstr">
      <vt:lpstr>RFQ_ (B面)</vt:lpstr>
      <vt:lpstr> RFQ（T面）</vt:lpstr>
      <vt:lpstr>L310 RFQ（AXI)</vt:lpstr>
      <vt:lpstr>L310 RFQ（ICT&amp;Depanel）</vt:lpstr>
      <vt:lpstr>L310 RFQ（Flash）</vt:lpstr>
      <vt:lpstr>L310 RFQ（FVT） </vt:lpstr>
      <vt:lpstr>' RFQ（T面）'!Print_Area</vt:lpstr>
      <vt:lpstr>'L310 RFQ（AXI)'!Print_Area</vt:lpstr>
      <vt:lpstr>'L310 RFQ（Flash）'!Print_Area</vt:lpstr>
      <vt:lpstr>'L310 RFQ（FVT） '!Print_Area</vt:lpstr>
      <vt:lpstr>'L310 RFQ（ICT&amp;Depanel）'!Print_Area</vt:lpstr>
      <vt:lpstr>'RFQ_ (B面)'!Print_Area</vt:lpstr>
    </vt:vector>
  </TitlesOfParts>
  <Company>Amphenol Shanghai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2006 SAA Cost Sheet</dc:title>
  <dc:creator>Alex Perrotta</dc:creator>
  <cp:keywords>SAM</cp:keywords>
  <dc:description>Updated Sept. 2006 to reflect a better SAM costs structure</dc:description>
  <cp:lastModifiedBy>Baron Ye</cp:lastModifiedBy>
  <cp:lastPrinted>2020-04-21T09:10:08Z</cp:lastPrinted>
  <dcterms:created xsi:type="dcterms:W3CDTF">1997-06-26T15:53:34Z</dcterms:created>
  <dcterms:modified xsi:type="dcterms:W3CDTF">2025-11-14T06:45:13Z</dcterms:modified>
  <cp:category>Cost Analysis Sheet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